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3"/>
  </bookViews>
  <sheets>
    <sheet name="封面" sheetId="4" r:id="rId1"/>
    <sheet name="限价" sheetId="1" r:id="rId2"/>
    <sheet name="清单" sheetId="5" r:id="rId3"/>
    <sheet name="甲供主要材料" sheetId="6" r:id="rId4"/>
  </sheets>
  <definedNames>
    <definedName name="_xlnm.Print_Titles" localSheetId="1">限价!$1:$1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<sst xmlns="http://schemas.openxmlformats.org/spreadsheetml/2006/main" count="1676" uniqueCount="496">
  <si>
    <r>
      <rPr>
        <u/>
        <sz val="22"/>
        <color rgb="FF000000"/>
        <rFont val="宋体"/>
        <charset val="134"/>
      </rPr>
      <t xml:space="preserve">11080158、11080159工程 </t>
    </r>
    <r>
      <rPr>
        <sz val="22"/>
        <color rgb="FF000000"/>
        <rFont val="宋体"/>
        <charset val="134"/>
      </rPr>
      <t>工程劳务分包</t>
    </r>
  </si>
  <si>
    <t>竞争性比选最高限价</t>
  </si>
  <si>
    <t>招标控制价（税前造价）</t>
  </si>
  <si>
    <t>(小写):</t>
  </si>
  <si>
    <t/>
  </si>
  <si>
    <t>(大写):</t>
  </si>
  <si>
    <t xml:space="preserve">其中:安全文明施工费  </t>
  </si>
  <si>
    <t xml:space="preserve">          (大写):</t>
  </si>
  <si>
    <t>定价小组成员：</t>
  </si>
  <si>
    <t>定价小组副组长：</t>
  </si>
  <si>
    <t>定价小组组长：</t>
  </si>
  <si>
    <t>时间：       年        月       日</t>
  </si>
  <si>
    <t>11080158、11080159工程
劳务分包清单最高限价</t>
  </si>
  <si>
    <t>序号</t>
  </si>
  <si>
    <t>清单项目名称</t>
  </si>
  <si>
    <t>项目特征及工作内容</t>
  </si>
  <si>
    <t>单位</t>
  </si>
  <si>
    <t>工程量</t>
  </si>
  <si>
    <t>综合单价(元）</t>
  </si>
  <si>
    <t>合价（元）</t>
  </si>
  <si>
    <t>备注
（计量、计价规则）</t>
  </si>
  <si>
    <t>一</t>
  </si>
  <si>
    <t>室外工程、总平</t>
  </si>
  <si>
    <t>挖土石方</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</si>
  <si>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2.挖方类型：综合考虑
3.开挖方式：人工、机械综合考虑
4.场内运距及堆场：综合考虑
5.工作面、放坡系数：设计图纸明确的按设计图纸计算；设计图未明确的按《市政工程工程量计算规范》GB50854-2013计算
6.清单工程量按川建造价发〔2013〕370号规定因工作面和放坡增加的工程量并入清单土方工程量中
7.其他：投标人应充分考虑满足招标文件、技术标准及要求，满足设计及国家有关现行施工及验收规范要求</t>
  </si>
  <si>
    <t>m3</t>
  </si>
  <si>
    <t>按照《四川省建设工程工程量清单计价定额》（2020版）</t>
  </si>
  <si>
    <t>回填土方</t>
  </si>
  <si>
    <t>1.密实度要求：按规范要求，分层夯填，边角处须补夯密实
2.填方材料品种：合格回填土
3.填科来源：综合考虑
4.回填方式：综合考虑
5.场内外运距：综合考虑
6.综合单价包含回填土的装卸、场内外运输、场内二次转运、运输过程中的扬尘治理保护措施、政府部门的管理措施、政府补贴等完成此项全部工作内容
7.其他：投标人应充分考虑满足招标文件、技术标准及要求，满足设计及国家有关现行施工及验收规范要求</t>
  </si>
  <si>
    <t>余方弃置</t>
  </si>
  <si>
    <t>1.废弃料品种：包括普通土、软弱土、表土、腐植土、建渣、耕作土、垃圾、淤泥、草皮、灌木、树根(蔸)、竹林、胸径小于10cm的树木的铲除，爆破及机械破碎以外的石方、砖、混凝土、钢筋混凝土等
2.场内外运距：场地土方回填后，余方外弃运距、堆场综合考虑
3.综合单价包含废弃料的装卸、外运、二次装卸转运、运输过程中的扬尘治理保护措施、政府部门的管理措施、政府补贴、场地租赁堆放、堆放过程中的摊平等所有费用
4.其他：投标人应充分考虑满足招标文件、技术标准及要求，满足设计及国家有关现行施工及验收规范要求</t>
  </si>
  <si>
    <t>原地砖拆除</t>
  </si>
  <si>
    <t>1.拆除内容：原地砖
2.拆除方式：综合考虑
3.拆除材质：瓷砖、石材、PC砖等综合考虑
4.拆除厚度：详见设计
5.拆除包含砂浆结合层、表面附着物等完成此项全部工作内容
6.拆除物残值抵扣由投标人自行考虑在综合单价中，结算不作调整
7.拆除材料场内转运、场内外运距及堆场：踏勘现场后综合考虑，场外运距综合考虑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</si>
  <si>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m2</t>
  </si>
  <si>
    <t>182</t>
  </si>
  <si>
    <t>原混凝土路面拆除</t>
  </si>
  <si>
    <t>1.拆除内容：原混凝土路面
2.拆除方式：综合考虑
3.拆除材质：混凝土
4.拆除厚度：综合考虑
5.拆除包含面层及基层等完成此项全部工作内容
6.拆除物残值抵扣由投标人自行考虑在综合单价中，结算不作调整
7.拆除材料场内转运、场内外运距及堆场：踏勘现场后综合考虑，场外运距综合考虑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</si>
  <si>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282.57</t>
  </si>
  <si>
    <t>原台阶水泥面层拆除</t>
  </si>
  <si>
    <t>1.拆除内容：原台阶水泥面层
2.拆除方式：综合考虑
3.拆除材质：砂浆
4.拆除厚度：详见设计
5.拆除包含砂浆层、表面附着物等完成此项全部工作内容
6.拆除物残值抵扣由投标人自行考虑在综合单价中，结算不作调整
7.拆除材料场内转运、场内外运距及堆场：踏勘现场后综合考虑，场外运距综合考虑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</si>
  <si>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8.72</t>
  </si>
  <si>
    <t>原路沿石拆除</t>
  </si>
  <si>
    <t>1.拆除内容：原路沿石
2.拆除方式：综合考虑
3.拆除材质：混凝土、石材等综合考虑
4.拆除厚度：详见设计
5.拆除包含粘接层等完成此项全部工作内容
6.拆除物残值抵扣由投标人自行考虑在综合单价中，结算不作调整
7.拆除材料场内转运、场内外运距及堆场：踏勘现场后综合考虑，场外运距综合考虑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</si>
  <si>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m</t>
  </si>
  <si>
    <t>2700</t>
  </si>
  <si>
    <t>原伸缩门拆除</t>
  </si>
  <si>
    <t>1.拆除内容：原伸缩门
2.拆除方式：综合考虑
3.拆除材质：铝合金、不锈钢等综合考虑
4.拆除规格：综合考虑
5.拆除包含五金、门禁系统、轨道、膨胀螺栓等完成此项全部工作内容
6.拆除物残值抵扣由投标人自行考虑在综合单价中，结算不作调整
7.拆除材料、场内外运距及堆场：踏勘现场后综合考虑，场外运距综合考虑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</si>
  <si>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14.44</t>
  </si>
  <si>
    <t>原砖砌体拆除</t>
  </si>
  <si>
    <t>1.拆除内容：原围墙、原花池
2.拆除方式：综合考虑
3.拆除材质：实心砖、多孔砖、空心砖、加气混凝土砌块等综合考虑
4.拆除厚度：详见设计
5.拆除包含装饰面层、砂浆结合层、砂浆找平层、表面附着物等完成此项全部工作内容
6.拆除物残值抵扣由投标人自行考虑在综合单价中，结算不作调整
7.拆除材料场内转运、场内外运距及堆场：投标人踏勘现场后综合考虑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</si>
  <si>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71.75</t>
  </si>
  <si>
    <t>原围墙涂料拆除</t>
  </si>
  <si>
    <t>1.拆除内容：原围墙涂料
2.拆除方式：综合考虑
3.拆除材质：乳胶漆、涂料、真石漆等综合考虑
4.拆除厚度：综合考虑
5.拆除包含腻子、表面附着物等完成此项全部工作内容
6.拆除物残值抵扣由投标人自行考虑在综合单价中，结算不作调整
7.拆除材料场内外运距及堆场：踏勘现场后综合考虑，场外运距综合考虑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</si>
  <si>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7619.59</t>
  </si>
  <si>
    <t>原花池墙砖拆除</t>
  </si>
  <si>
    <t>1.拆除内容：原花池墙砖
2.拆除方式：综合考虑
3.拆除材质：瓷砖、石材、PC砖等综合考虑
4.拆除厚度：详见设计
5.拆除包含砂浆打底层、砂浆结合层、表面附着物等完成此项全部工作内容
6.拆除物残值抵扣由投标人自行考虑在综合单价中，结算不作调整
7.拆除材料场内转运、场内外运距及堆场：踏勘现场后综合考虑，场外运距综合考虑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</si>
  <si>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473.52</t>
  </si>
  <si>
    <t>原条石台阶拆除</t>
  </si>
  <si>
    <t>1.拆除内容：原条石台阶
2.拆除方式：综合考虑
3.拆除材质：条石
4.拆除厚度：详见设计
5.拆除包含表面附着物等完成此项全部工作内容
6.拆除物残值抵扣由投标人自行考虑在综合单价中，结算不作调整
7.拆除材料场内转运、场内外运距及堆场：踏勘现场后综合考虑，场外运距综合考虑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</si>
  <si>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120</t>
  </si>
  <si>
    <t>路床(槽）整形</t>
  </si>
  <si>
    <t>1.压实度：详见设计
2.其他：投标人应充分考虑满足招标文件、技术标准及要求，满足设计及国家有关现行施工及验收规范要求
3.部位：篮球场、足球场、沥青混凝土地面、彩色混凝土地面、新建台阶</t>
  </si>
  <si>
    <t>碎石垫层 150mm厚</t>
  </si>
  <si>
    <t>1.石料材料种类、规格：碎石，规格综合考虑
2.厚度：150mm
3.密实度：满足设计及规范要求
4.其他：投标人应充分考虑满足招标文件、技术标准及要求，满足设计及国家有关现行施工及验收规范要求
5.部位：食堂旁原地砖地面</t>
  </si>
  <si>
    <t>级配碎石垫层 60mm厚</t>
  </si>
  <si>
    <t>1.石料材料种类、规格：级配碎石，规格综合考虑
2.厚度：60mm
3.密实度：满足设计及规范要求
4.其他：投标人应充分考虑满足招标文件、技术标准及要求，满足设计及国家有关现行施工及验收规范要求
5.部位：食堂旁原地砖地面</t>
  </si>
  <si>
    <t>成品预制混凝土路沿石C25 500*300*100mm</t>
  </si>
  <si>
    <t>1.结合层厚度、砂浆配合比：20mm厚干混地面砂浆 M5
2.面层材料种类、规格：成品预制混凝土路沿石C25 500*300*100mm
3.缝宽、嵌缝材料种类：详见设计 
4.防护材料种类：详见设计
5.综合单价包含模板、运输等完成此项全部工作内容
6.其他：投标人应充分考虑满足招标文件、技术标准及要求，满足设计及国家有关现行施工及验收规范要求</t>
  </si>
  <si>
    <t>原水泥地面修补</t>
  </si>
  <si>
    <t>1.修补材料种类、厚度：干混地面砂浆 M20，厚度根据现场情况综合考虑
2.清单工程量为暂估工程量，实施时按照相关规定办理工程量收方手续，否则不得进入结算
3.其他：投标人应充分考虑满足招标文件、技术标准及要求，满足设计及国家有关现行施工及验收规范要求</t>
  </si>
  <si>
    <t>678.9</t>
  </si>
  <si>
    <t>整理绿化用地</t>
  </si>
  <si>
    <t>1.土质要求：合格种植土
2.取土运距：综合考虑
3.整理土方挖填厚度：±300mm以内，超过±300mm，费用由挖一般土方计取
4.找平找坡要求：详见设计
5.弃渣运距：综合考虑
6.其他：投标人应充分考虑满足招标文件、技术标准及要求，满足设计及国家有关现行施工及验收规范要求</t>
  </si>
  <si>
    <t>12071.57</t>
  </si>
  <si>
    <t>喷播草籽</t>
  </si>
  <si>
    <t>1.草皮种类：草籽
2.铺种方式：播撒
3.养护期：正式养护期开始后12个月，包成活
4.种植穴、槽的换土要求：严格按操作规程执行，满足设计及规范要求
5.质量要求：成草率95%以上
6.栽植内容：运输（含二次转运费或者多次转运费）、保护、上车、下车、栽植、浇水、施肥、修剪、病虫害防治、松土、除草、补栽、保洁、冲洗清理现场、弃物外运等
7.综合单价包含施工期间如遇人为践踏或恶劣天气引起的损失等完成此项全部工作内容
8.其他：投标人应充分考虑满足招标文件、技术标准及要求，满足设计及国家有关现行施工及验收规范要求</t>
  </si>
  <si>
    <t>天然砂砾石垫层 150mm厚</t>
  </si>
  <si>
    <t>1.石料材料种类、规格：天然砂砾石，规格综合考虑
2.厚度：150mm
3.密实度：满足设计及规范要求
4.其他：投标人应充分考虑满足招标文件、技术标准及要求，满足设计及国家有关现行施工及验收规范要求
5.部位：塑胶地坪</t>
  </si>
  <si>
    <t>1562.45</t>
  </si>
  <si>
    <t>2：8灰土 200mm厚</t>
  </si>
  <si>
    <t>1.材料种类、规格：2：8灰土
2.厚度：200mm
3.密实度：满足设计及规范要求
4.其他：投标人应充分考虑满足招标文件、技术标准及要求，满足设计及国家有关现行施工及验收规范要求
5.部位：人造草坪</t>
  </si>
  <si>
    <t>2439.28</t>
  </si>
  <si>
    <t>地面垫层 商品混凝土C15</t>
  </si>
  <si>
    <t>1.混凝土种类：商品混凝土
2.混凝土强度等级：C15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
6.部位：塑胶地坪</t>
  </si>
  <si>
    <t>平面砂浆找平层</t>
  </si>
  <si>
    <t>1.找平层厚度、砂浆配合比：30mm厚干混地面砂浆 M15
2.其他：投标人应充分考虑满足招标文件、技术标准及要求，满足设计及国家有关现行施工及验收规范要求
3.部位：塑胶地坪</t>
  </si>
  <si>
    <t>塑胶地坪 9mm厚</t>
  </si>
  <si>
    <t>1.粘结材料种类：专用环保粘接剂 
2.面层材料品种、规格、颜色：塑胶地坪 9mm厚，颜色综合考虑
3.塑胶地坪技术要求、化学物理性能检测要求、认证要求：详见设计，验收符合国家运动标准、相关检测机构要求、相关认证资质检验机构要求
4.综合单价包含检测费、体育专用标线等完成此项目全部工作内容
5.其他：投标人应充分考虑满足招标文件、技术标准及要求，满足设计及国家有关现行施工及验收规范要求</t>
  </si>
  <si>
    <t>成品篮球架</t>
  </si>
  <si>
    <t>1.成品篮球架，相关尺寸、材料、安装验收符合相应国家标准
2.高度：详见设计
3.具体材质、颜色、样式：详见效果图
4.施工前需二次深化设计，满足业主、设计对使用，安全，美观，材质、环保等要求且提供样品，经建设单位及设计单位确认方可施工
5.综合单价包含底座、投篮圈、投篮网等完成此项全部工作内容
6.其他：投标人应充分考虑满足招标文件、技术标准及要求，满足设计及国家有关现行施工及验收规范要求</t>
  </si>
  <si>
    <t>副</t>
  </si>
  <si>
    <t>1</t>
  </si>
  <si>
    <t>人造草坪 30mm厚</t>
  </si>
  <si>
    <t>1.粘结材料种类：单组份胶+无纺布粘接 
2.面层材料品种、规格、颜色：30mm厚人工草坪，颜色综合
3、填充物材料种类、规格：绒长30mm，内填石英砂、环保橡胶颗粒
4.人造草坪、填充物技术要求、化学物理性能检测要求、其他相关技术要求、认证要求：详见设计，验收符合国家运动标准、相关检测机构要求、相关认证资质检验机构要求
5.综合单价包含检测费、体育专用标线、罚球点、中点等完成此项目全部工作内容
6.其他：投标人应充分考虑满足招标文件、技术标准及要求，满足设计及国家有关现行施工及验收规范要求</t>
  </si>
  <si>
    <t>成品11人制标准足球门</t>
  </si>
  <si>
    <t>1.成品11人制标准足球门，相关尺寸、材料、安装验收符合相应国家标准
2.高度：详见设计
3.具体材质、颜色、样式：详见效果图
4.施工前需二次深化设计，满足业主、设计对使用，安全，美观，材质、环保等要求且提供样品，经建设单位及设计单位确认方可施工
5.综合单价包含球网、固定件等完成此项全部工作内容
6.其他：投标人应充分考虑满足招标文件、技术标准及要求，满足设计及国家有关现行施工及验收规范要求</t>
  </si>
  <si>
    <t>成品白橡胶跑道牙</t>
  </si>
  <si>
    <t>1.材料种类、规格：成品白橡胶跑道牙，道牙每隔2000mm预留100mm缺口，直道L=1000mm，弯道L=500mm
2.其他：投标人应充分考虑满足招标文件、技术标准及要求，满足设计及国家有关现行施工及验收规范要求</t>
  </si>
  <si>
    <t>447.1</t>
  </si>
  <si>
    <t>篮球场划线</t>
  </si>
  <si>
    <t>1.材料品种:丙烯酸蓝球场划线漆
2.宽度:50mm
3.其他：投标人应充分考虑满足招标文件、技术标准及要求，满足设计及国家有关现行施工及验收规范要求</t>
  </si>
  <si>
    <t>9.71</t>
  </si>
  <si>
    <t>透水级配碎石垫层 200mm厚</t>
  </si>
  <si>
    <t>1.石料材料种类、规格：透水级配碎石，规格综合考虑
2.厚度：200mm
3.密实度：满足设计及规范要求
4.其他：投标人应充分考虑满足招标文件、技术标准及要求，满足设计及国家有关现行施工及验收规范要求</t>
  </si>
  <si>
    <t>1816.95</t>
  </si>
  <si>
    <t>粗砂找平 20mm厚</t>
  </si>
  <si>
    <t>1.找平层厚度、砂浆配合比：20mm厚粗砂
2.其他：投标人应充分考虑满足招标文件、技术标准及要求，满足设计及国家有关现行施工及验收规范要求</t>
  </si>
  <si>
    <t>彩色透水混凝土路面底层 50mm厚</t>
  </si>
  <si>
    <t>1.混凝土种类：商品混凝土
2.混凝土强度等级：C30
3.厚度：50mm
4.商品混凝土的外加剂、切缝、运输、泵送费（含电费、油费、水费等）、安装管线槽留设费等费用含在综合单价内，结算时不因配合比、运输泵送方式不同、石料种类及粒径不同而调整单价
5.混凝土拌合料要求：骨料粒径综合考虑
6.浇筑方式：综合考虑
7.路面分格缝：按4*4m设置，缝宽详见设计
8.其他：投标人应充分考虑满足招标文件、技术标准及要求，满足设计及国家有关现行施工及验收规范要求
9.部位：停车棚地面、硬化地面</t>
  </si>
  <si>
    <t>彩色透水混凝土路面面层 30mm厚</t>
  </si>
  <si>
    <t>1.混凝土种类：彩色透水商品混凝土
2.混凝土强度等级：C30
3.厚度：30mm
4.商品混凝土的外加剂、切缝、运输、泵送费（含电费、油费、水费等）、安装管线槽留设费等费用含在综合单价内，结算时不因配合比、运输泵送方式不同、石料种类及粒径不同而调整单价
5.混凝土拌合料要求：骨料粒径综合考虑
6.浇筑方式：综合考虑
7.路面分格缝：按4*4m设置，缝宽详见设计
8.其他：投标人应充分考虑满足招标文件、技术标准及要求，满足设计及国家有关现行施工及验收规范要求</t>
  </si>
  <si>
    <t>碎（砾）石垫层 100mm厚</t>
  </si>
  <si>
    <t>1.石料材料种类、规格：碎（砾）石，规格综合考虑
2.厚度：100mm
3.密实度：满足设计及规范要求
4.其他：投标人应充分考虑满足招标文件、技术标准及要求，满足设计及国家有关现行施工及验收规范要求</t>
  </si>
  <si>
    <t>混凝土路面 80mm厚</t>
  </si>
  <si>
    <t>1.混凝土种类：商品混凝土
2.混凝土强度等级：C20
3.厚度：80mm
4.商品混凝土的外加剂、切缝、运输、泵送费（含电费、油费、水费等）、安装管线槽留设费等费用含在综合单价内，结算时不因配合比、运输泵送方式不同、石料种类及粒径不同而调整单价
5.混凝土拌合料要求：骨料粒径综合考虑
6.浇筑方式：综合考虑
7.路面分格缝：按4*4m设置，缝宽详见设计
8.其他：投标人应充分考虑满足招标文件、技术标准及要求，满足设计及国家有关现行施工及验收规范要求</t>
  </si>
  <si>
    <t>1.找平层厚度、砂浆配合比：20mm厚干混地面砂浆 M15
2.其他：投标人应充分考虑满足招标文件、技术标准及要求，满足设计及国家有关现行施工及验收规范要求
3.部位：消防水池底</t>
  </si>
  <si>
    <t>1233.51</t>
  </si>
  <si>
    <t>平面砂浆保护层</t>
  </si>
  <si>
    <t>1.保护层厚度、砂浆配合比：20mm厚干混地面砂浆 M15
2.其他：投标人应充分考虑满足招标文件、技术标准及要求，满足设计及国家有关现行施工及验收规范要求
3.部位：消防水池底</t>
  </si>
  <si>
    <t>平面砂浆面层</t>
  </si>
  <si>
    <t>1.面层厚度、砂浆配合比：20mm厚干混地面砂浆 M15
2.其他：投标人应充分考虑满足招标文件、技术标准及要求，满足设计及国家有关现行施工及验收规范要求
3.部位：消防水池底、台阶</t>
  </si>
  <si>
    <t>防水混凝土地面 150mm厚</t>
  </si>
  <si>
    <t>1.混凝土种类：商品混凝土
2.混凝土强度等级：C20 P6
3.厚度：150mm
4.商品混凝土的外加剂、切缝、运输、泵送费（含电费、油费、水费等）、安装管线槽留设费等费用含在综合单价内，结算时不因配合比、运输泵送方式不同、石料种类及粒径不同而调整单价
5.混凝土拌合料要求：骨料粒径综合考虑
6.浇筑方式：综合考虑
7.其他：投标人应充分考虑满足招标文件、技术标准及要求，满足设计及国家有关现行施工及验收规范要求
8.部位：消防水池底</t>
  </si>
  <si>
    <t>立面砂浆找平层</t>
  </si>
  <si>
    <t>1.找平层厚度、砂浆配合比：20mm厚干混地面砂浆 M15
2.其他：投标人应充分考虑满足招标文件、技术标准及要求，满足设计及国家有关现行施工及验收规范要求
3.部位：消防水池壁</t>
  </si>
  <si>
    <t>258.1</t>
  </si>
  <si>
    <t>立面砂浆保护层</t>
  </si>
  <si>
    <t>1.保护层厚度、砂浆配合比：20mm厚干混地面砂浆 M15
2.其他：投标人应充分考虑满足招标文件、技术标准及要求，满足设计及国家有关现行施工及验收规范要求
3.部位：消防水池壁</t>
  </si>
  <si>
    <t>立面砂浆面层</t>
  </si>
  <si>
    <t>1.面层厚度、砂浆配合比：20mm厚干混地面砂浆 M15
2.其他：投标人应充分考虑满足招标文件、技术标准及要求，满足设计及国家有关现行施工及验收规范要求
3.部位：消防水池壁</t>
  </si>
  <si>
    <t>299.25</t>
  </si>
  <si>
    <t>MU10页岩实心砖</t>
  </si>
  <si>
    <t>1.砖品种、规格、强度等级：MU10页岩实心砖，规格综合考虑
2.墙体类型：详见设计
3.墙体厚度：详见设计
4.砂浆强度等级、配合比：干混砌筑砂浆 M5
5.其他：投标人应充分考虑满足招标文件、技术标准及要求，满足设计及国家有关现行施工及验收规范要求
6.部位：消防水池壁</t>
  </si>
  <si>
    <t>27.31</t>
  </si>
  <si>
    <t>级配砂砾石垫层</t>
  </si>
  <si>
    <t>1.垫层厚度：150mm
2.垫层材料种类、规格：级配砂砾石，规格综合考虑
3.其他：投标人应充分考虑满足招标文件、技术标准及要求，满足设计及国家有关现行施工及验收规范要求
4.部位：新建围墙</t>
  </si>
  <si>
    <t>基础垫层 商品混凝土C15</t>
  </si>
  <si>
    <t>1.混凝土种类：商品混凝土
2.混凝土强度等级：C15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
6.部位：新建围墙</t>
  </si>
  <si>
    <t>砖基础</t>
  </si>
  <si>
    <t>1.砖品种、规格、强度等级：MU10页岩实心砖，规格综合考虑
2.基础类型：详见设计
3.基础厚度：详见设计
4.砂浆强度等级、配合比：干混砌筑砂浆 M5
5.其他：投标人应充分考虑满足招标文件、技术标准及要求，满足设计及国家有关现行施工及验收规范要求
6.部位：新建围墙</t>
  </si>
  <si>
    <t>实心砖围墙</t>
  </si>
  <si>
    <t>1.砖品种、规格、强度等级：MU10页岩实心砖，规格综合考虑
2.墙体类型：详见设计
3.墙体厚度：详见设计
4.砂浆强度等级、配合比：干混砌筑砂浆 M5
5.综合单价包含围墙底部设置过水孔等完成此项全部工作内容
6.其他：投标人应充分考虑满足招标文件、技术标准及要求，满足设计及国家有关现行施工及验收规范要求</t>
  </si>
  <si>
    <t>实心砖柱</t>
  </si>
  <si>
    <t>1.砖品种、规格、强度等级：MU10页岩实心砖，规格综合考虑
2.柱体类型：详见设计
3.柱体厚度：详见设计
4.砂浆强度等级、配合比：干混砌筑砂浆 M5
5.其他：投标人应充分考虑满足招标文件、技术标准及要求，满足设计及国家有关现行施工及验收规范要求</t>
  </si>
  <si>
    <t>墙面变形缝</t>
  </si>
  <si>
    <t>1.嵌缝材料种类、宽度：嵌缝膏，20-30mm
2.变形缝间距：≤40m设置一道
3.其他：投标人应充分考虑满足招标文件、技术标准及要求，满足设计及国家有关现行施工及验收规范要求
4.部位：新建围墙</t>
  </si>
  <si>
    <t>墙面一般抹灰</t>
  </si>
  <si>
    <t>1.墙体类型：综合考虑 
2.抹灰层厚度、砂浆配合比：20mm厚干混抹灰砂浆 M20
3.其他：投标人应充分考虑满足招标文件、技术标准及要求，满足设计及国家有关现行施工及验收规范要求
4.部位：新建围墙</t>
  </si>
  <si>
    <t>柱面一般抹灰</t>
  </si>
  <si>
    <t>1.柱体类型：综合考虑 
2.抹灰层厚度、砂浆配合比：20mm厚干混抹灰砂浆 M20
3.其他：投标人应充分考虑满足招标文件、技术标准及要求，满足设计及国家有关现行施工及验收规范要求
4.部位：新建围墙</t>
  </si>
  <si>
    <t>PVC管 DN100mm</t>
  </si>
  <si>
    <t>1.过水孔材料种类、规格：PVC管 DN100mm
2.接缝、嵌缝材料种类：详见设计
3.其他：投标人应充分考虑满足招标文件、技术标准及要求，满足设计及国家有关现行施工及验收规范要求
4.部位：新建围墙</t>
  </si>
  <si>
    <t>个</t>
  </si>
  <si>
    <t>46</t>
  </si>
  <si>
    <t>1.修补材料种类、厚度：干混地面砂浆 M15，厚度根据现场情况综合考虑
2.清单工程量为暂估工程量，实施时按照相关规定办理工程量收方手续，否则不得进入结算
3.其他：投标人应充分考虑满足招标文件、技术标准及要求，满足设计及国家有关现行施工及验收规范要求
4.部位：原围墙</t>
  </si>
  <si>
    <t>761.96</t>
  </si>
  <si>
    <t>3：7灰土 150mm厚</t>
  </si>
  <si>
    <t>1.材料种类、规格：3：7灰土
2.厚度：150mm
3.密实度：满足设计及规范要求
4.其他：投标人应充分考虑满足招标文件、技术标准及要求，满足设计及国家有关现行施工及验收规范要求</t>
  </si>
  <si>
    <t>1.79</t>
  </si>
  <si>
    <t>1.混凝土种类：商品混凝土
2.混凝土强度等级：C15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t>
  </si>
  <si>
    <t>0.73</t>
  </si>
  <si>
    <t>实心砖墙</t>
  </si>
  <si>
    <t>1.砖品种、规格、强度等级：MU10页岩实心砖，规格综合考虑
2.墙体类型：详见设计
3.墙体厚度：详见设计
4.砂浆强度等级、配合比：干混砌筑砂浆 M5
5.其他：投标人应充分考虑满足招标文件、技术标准及要求，满足设计及国家有关现行施工及验收规范要求</t>
  </si>
  <si>
    <t>1.4</t>
  </si>
  <si>
    <t>1.墙体类型：综合考虑 
2.抹灰层厚度、砂浆配合比：20mm厚干混抹灰砂浆 M20，内掺3%防水剂
3.其他：投标人应充分考虑满足招标文件、技术标准及要求，满足设计及国家有关现行施工及验收规范要求</t>
  </si>
  <si>
    <t>11.22</t>
  </si>
  <si>
    <t>立面砂浆打底层</t>
  </si>
  <si>
    <t>1.墙体类型：综合考虑
2.打底层厚度、砂浆配合比：10mm厚干混抹灰砂浆 M15，打底扫毛，分两次抹
3.其他：投标人应充分考虑满足招标文件、技术标准及要求，满足设计及国家有关现行施工及验收规范要求</t>
  </si>
  <si>
    <t>493.22</t>
  </si>
  <si>
    <t>仿石砖 10mm厚</t>
  </si>
  <si>
    <t>1.墙体类型：综合考虑
2.结合层厚度、砂浆配合比：8mm厚干混抹灰砂浆 M20，加建筑胶适量
3.面层材料品种、规格、颜色：仿石砖 10mm厚，规格、颜色综合考虑
4.嵌缝宽度、材料种类：详见设计 
5.其他：投标人应充分考虑满足招标文件、技术标准及要求，满足设计及国家有关现行施工及验收规范要求</t>
  </si>
  <si>
    <t>砂浆台阶面</t>
  </si>
  <si>
    <t>1.水泥浆水灰比0.4-0.5结合层一道
2.面层厚度、砂浆配合比：30mm厚干混地面砂浆 M20
3.综合单价包含防滑处理等完成此项全部工作内容
4.其他：投标人应充分考虑满足招标文件、技术标准及要求，满足设计及国家有关现行施工及验收规范要求</t>
  </si>
  <si>
    <t>64.8</t>
  </si>
  <si>
    <t>室外台阶 商品混凝土C15</t>
  </si>
  <si>
    <t>1.踏步高、宽：详见设计
2.厚度：平均160mm，折算综合，结算时不做调整
3.混凝土种类：商品混凝土
4.混凝土强度等级：C15
5.商品混凝土的外加剂、切缝、运输、泵送费（含电费、油费、水费等）、安装管线槽留设费等费用含在综合单价内，结算时不因配合比、运输泵送方式不同、石料种类及粒径不同而调整单价
6.混凝土拌合料要求：骨料粒径综合考虑
7.其他：投标人应充分考虑满足招标文件、技术标准及要求，满足设计及国家有关现行施工及验收规范要求</t>
  </si>
  <si>
    <t>51</t>
  </si>
  <si>
    <t>条石台阶</t>
  </si>
  <si>
    <t>1.石料种类、规格：条石，规格综合考虑
2.石表面加工要求：详见设计
3.勾缝要求：详见设计
4.砂浆强度等级、配合比：干混砌筑砂浆 M5
5.其他：投标人应充分考虑满足招标文件、技术标准及要求，满足设计及国家有关现行施工及验收规范要求</t>
  </si>
  <si>
    <t>7.37</t>
  </si>
  <si>
    <t>原围墙装饰墙面拆除</t>
  </si>
  <si>
    <t>1.拆除内容：原围墙装饰墙面
2.拆除方式：综合考虑
3.拆除材质：涂料、真石漆等综合考虑
4.拆除厚度：详见设计
5.拆除包含面层、腻子层、表面附着物等完成此项全部工作内容
6.拆除物残值抵扣由投标人自行考虑在综合单价中，结算不作调整
7.拆除材料场内转运、场内外运距及堆场：投标人踏勘现场后综合考虑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</si>
  <si>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7285.58</t>
  </si>
  <si>
    <t>原砖砌围墙拆除</t>
  </si>
  <si>
    <t>1.拆除内容：原砖砌围墙
2.拆除方式：综合考虑
3.拆除材质：实心砖、多孔砖、空心砖、加气混凝土砌块等综合考虑
4.拆除厚度：详见设计
5.拆除包含装饰面层、砂浆结合层、砂浆找平层、表面附着物等完成此项全部工作内容
6.拆除物残值抵扣由投标人自行考虑在综合单价中，结算不作调整
7.拆除材料场内转运、场内外运距及堆场：投标人踏勘现场后综合考虑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</si>
  <si>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100.45</t>
  </si>
  <si>
    <t>原运动球场地面拆除</t>
  </si>
  <si>
    <t>1.拆除内容：原运动球场地面
2.拆除方式：综合考虑
3.拆除材质：塑胶、PU胶等综合考虑
4.拆除厚度：详见设计
5.拆除包含粘接层等完成此项全部工作内容
6.拆除物残值抵扣由投标人自行考虑在综合单价中，结算不作调整
7.拆除材料场内转运、场内外运距及堆场：投标人踏勘现场后综合考虑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</si>
  <si>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5984.85</t>
  </si>
  <si>
    <t>压顶 商品混凝土C20</t>
  </si>
  <si>
    <t>1.混凝土种类：商品混凝土
2.混凝土强度等级：C20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
6.部位：新建围墙</t>
  </si>
  <si>
    <t>10.2</t>
  </si>
  <si>
    <t>现浇构件钢筋</t>
  </si>
  <si>
    <t>1.钢筋种类、规格：HPB300 直径φ6-10mm
2.综合单价包含钢筋除锈的费用
3.钢筋连接方式（绑扎、焊接、机械连接、套筒连接）、二次结构植筋等费用包括在综合单价中
4.设计要求采用带“E”的钢筋时，费用包含在综合单价中
5.其他：投标人应充分考虑满足招标文件、技术标准及要求，满足设计及国家有关现行施工及验收规范要求</t>
  </si>
  <si>
    <t>t</t>
  </si>
  <si>
    <t>0.2</t>
  </si>
  <si>
    <t>二</t>
  </si>
  <si>
    <t>主体工程</t>
  </si>
  <si>
    <t>原水泥地面拆除</t>
  </si>
  <si>
    <t>1.拆除内容：水泥地面
2.拆除方式：综合考虑
3.拆除材质：水泥砂浆
4.拆除厚度：综合考虑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</si>
  <si>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原内外墙涂料拆除</t>
  </si>
  <si>
    <t>1.拆除内容：原内外墙涂料
2.拆除方式：综合考虑
3.拆除材质：乳胶漆、涂料、真石漆等综合考虑
4.拆除厚度：综合考虑
5.拆除包含腻子、表面附着物等完成此项全部工作内容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</si>
  <si>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原室内天棚涂料拆除</t>
  </si>
  <si>
    <t>1.拆除内容：原室内天棚涂料
2.拆除方式：综合考虑
3.拆除材质：乳胶漆、涂料等综合考虑
4.拆除厚度：综合考虑
5.拆除包含腻子、表面附着物等完成此项全部工作内容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</si>
  <si>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原金属门窗拆除</t>
  </si>
  <si>
    <t>1.拆除内容：原金属门窗
2.拆除方式：综合考虑
3.拆除材质：塑钢、铝合金、钢质、不锈钢等综合考虑
4.拆除规格：综合考虑
5.拆除包含五金、门窗套、膨胀螺栓等完成此项全部工作内容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</si>
  <si>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原木门拆除</t>
  </si>
  <si>
    <t>1.拆除内容：原木门
2.拆除方式：综合考虑
3.拆除材质：木质、强化等综合考虑
4.拆除规格：综合考虑
5.拆除包含五金、门套、膨胀螺栓等完成此项全部工作内容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</si>
  <si>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原钢质推拉门、钢屋架油漆面铲除</t>
  </si>
  <si>
    <t>1.拆除内容：原钢质推拉门、钢屋架油漆面
2.拆除方式：综合考虑
3.拆除材质：金属油漆
4.拆除厚度：综合考虑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</si>
  <si>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原木望板屋顶拆除</t>
  </si>
  <si>
    <t>1.拆除内容：原木望板屋顶
2.拆除方式：综合考虑
3.拆除材质：木质
4.拆除厚度：综合考虑
5.拆除包含钢檩条、天沟、表面附着物等完成此项全部工作内容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</si>
  <si>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零星砌砖</t>
  </si>
  <si>
    <t>1.砖品种、规格、强度等级：MU10页岩实心砖，规格综合考虑
2.墙体类型：详见设计
3.墙体厚度：详见设计
4.砂浆强度等级、配合比：干混砌筑砂浆 M5
5.其他：投标人应充分考虑满足招标文件、技术标准及要求，满足设计及国家有关现行施工及验收规范要求
6.部位：通风洞口等</t>
  </si>
  <si>
    <t>成品冷弯型钢檩条</t>
  </si>
  <si>
    <t>1.钢材类型、规格：成品冷弯型钢檩条，规格综合考虑，材质应符合国家、行业标准要求，应具有抗拉强度、伸长率、屈服点、硫、磷含量的合格保证以及其它相关合格证
2.钢材品种、规格：Q235B
3.单根檩条质量：综合考虑
4.螺栓种类：详见设计
5.探伤要求及其他：结构吊装及安装过程中应采取有效措施，以防止构件变形和表面涂层破坏，严格按照《钢结构工程施工质量验收规范》等相关规范规定执行
6.焊接：手工电弧焊焊条采用E43xx系列、或者E50xx系列，焊条应符合《钢结构焊接规范》等相关规范
7.除锈要求：除锈质量等级达到《建筑钢结构防腐蚀技术规程》JGJ/T251和《涂装前钢材表面锈蚀等级和除锈等级》GB/T8923.1的等相关规范规定，除锈等级应达到Sa2.5级
8.防锈要求：详见设计，防锈涂料的选用和施工要求、注意事项详见设计
9.油漆材料种类、遍数：底漆采用环氧富锌底漆，一遍；面漆采用金属调和漆，一遍
10.防火涂料材料种类、遍数：薄型防火涂料，耐火极限详见设计
11.综合单价包含普通螺栓、运输、装卸、吊装等完成此项全部工作内容
12.其他：投标人应充分考虑满足招标文件、技术标准及要求，满足设计及国家有关现行施工及验收规范要求</t>
  </si>
  <si>
    <t>成品纳米涂层夹心板</t>
  </si>
  <si>
    <t>1.屋面板材料种类：成品纳米涂层夹心板，相关尺寸、材料、安装验收符合相应国家标准
2.做法：0.2mm纸基加筋铝箔贴面(包括金属防坠网)+0.49mm防粘聚乙烯膜+70mm厚纳米涂层岩棉夹心板
3.具体材质、颜色、样式：详见效果图
4.施工前需二次深化设计，满足业主、设计对使用，安全，美观，材质、环保等要求且提供样品，经建设单位及设计单位确认方可施工
5.综合单价包含纳米涂层、衬托、支撑件、屋脊盖板、搭接、挡水板、封檐板、拉铆钉、泡沫堵头等完成此项全部工作内容
6.其他：投标人应充分考虑满足招标文件、技术标准及要求，满足设计及国家有关现行施工及验收规范要求
7.部位：屋面</t>
  </si>
  <si>
    <t>1.修补材料种类、厚度：干混地面砂浆 M15，厚度根据现场情况综合考虑
2.清单工程量为暂估工程量，实施时按照相关规定办理工程量收方手续，否则不得进入结算
3.其他：投标人应充分考虑满足招标文件、技术标准及要求，满足设计及国家有关现行施工及验收规范要求
4.部位：仓库地面</t>
  </si>
  <si>
    <t>水泥豆石地面</t>
  </si>
  <si>
    <t>1.素水泥浆遍数：水泥浆水灰比0.4-0.5结合层一道
2.面层厚度、材料种类：30mm厚1:2.5水泥豆石面层，铁板赶光
3.清单工程量按投影水平展开面积计算
4.其他：投标人应充分考虑满足招标文件、技术标准及要求，满足设计及国家有关现行施工及验收规范要求
5.部位：入口台阶、室外坡道</t>
  </si>
  <si>
    <t>零星项目一般抹灰</t>
  </si>
  <si>
    <t>1.墙体类型：综合考虑
2.抹灰层厚度、砂浆配合比：20mm厚干混抹灰砂浆 M15
3.其他：投标人应充分考虑满足招标文件、技术标准及要求，满足设计及国家有关现行施工及验收规范要求
4.部位：通风门洞等</t>
  </si>
  <si>
    <t>乳胶漆 内墙</t>
  </si>
  <si>
    <t>1.基层类型：综合
2.腻子种类：成品腻子膏
3.刮腻子要求：清理基层，满刮腻子2-3mm厚，刮平打磨
4.涂料品种、刷漆遍数：乳胶漆 内墙，一底两面，颜色综合考虑
5.其它：投标人应充分考虑满足招标文件、技术标准及要求，满足设计及国家有关现行施工及验收规范要求</t>
  </si>
  <si>
    <t>亚光油漆 内墙</t>
  </si>
  <si>
    <t>1.基层类型：综合
2.腻子种类：成品腻子膏
3.刮腻子要求：清理基层，满刮腻子2-3mm厚，刮平打磨
4.涂料品种、刷漆遍数：亚光油漆 内墙，两遍，颜色综合考虑
5.其它：投标人应充分考虑满足招标文件、技术标准及要求，满足设计及国家有关现行施工及验收规范要求
6.部位：墙裙</t>
  </si>
  <si>
    <t>乳胶漆 天棚</t>
  </si>
  <si>
    <t>1.基层类型：综合
2.腻子种类：成品腻子膏
3.刮腻子要求：清理基层，满刮腻子2-3mm厚，刮平打磨
4.涂料品种、刷漆遍数：乳胶漆 天棚，一底两面，颜色综合考虑
5.其它：投标人应充分考虑满足招标文件、技术标准及要求，满足设计及国家有关现行施工及验收规范要求</t>
  </si>
  <si>
    <t>喷涂金属油漆</t>
  </si>
  <si>
    <t>1.基层类型：钢质
2.腻子种类：原子灰
3.刮腻子要求：清理基层，点补原子灰，刮平打磨
4.防锈材料、刷漆遍数：防锈漆，一遍
5.油漆品种、刷漆遍数：醇酸磁漆，两遍，颜色综合考虑
6.其他：投标人应充分考虑满足招标文件、技术标准及要求，满足设计及国家有关现行施工及验收规范要求
7.部位：原1轴外墙上的钢质推拉门</t>
  </si>
  <si>
    <t>1.基层类型：钢质
2.腻子种类：原子灰
3.刮腻子要求：清理基层，点补原子灰，刮平打磨
4.防锈材料、刷漆遍数：防锈漆，一遍
5.油漆品种、刷漆遍数：仿木材油性调和漆，一遍，颜色综合考虑
6.其他：投标人应充分考虑满足招标文件、技术标准及要求，满足设计及国家有关现行施工及验收规范要求
7.部位：屋架</t>
  </si>
  <si>
    <t>原混凝土台阶拆除</t>
  </si>
  <si>
    <t>1.拆除内容：原混凝土台阶
2.拆除方式：综合考虑
3.拆除材质：混凝土
4.拆除规格：详见设计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</si>
  <si>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原木地板拆除</t>
  </si>
  <si>
    <t>1.拆除内容：原木地板
2.拆除方式：综合考虑
3.拆除材质：实木、强化、复合等综合考虑
4.拆除厚度：综合考虑
5.拆除包含踢脚线、表面附着物等完成此项全部工作内容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</si>
  <si>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原铸铁篦子拆除</t>
  </si>
  <si>
    <t>1.拆除内容：原铸铁篦子
2.拆除方式：综合考虑
3.拆除材质：铸铁
4.拆除厚度：综合考虑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</si>
  <si>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室外坡道</t>
  </si>
  <si>
    <t>1.垫层厚度、材料种类：100mm厚，碎石
2.坡道厚度、材料种类：80mm厚，商品混凝土C20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t>
  </si>
  <si>
    <t>原混凝土台阶、坡道拆除</t>
  </si>
  <si>
    <t>1.拆除内容：原混凝土台阶、坡道
2.拆除方式：综合考虑
3.拆除材质：混凝土
4.拆除规格：详见设计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</si>
  <si>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24.94</t>
  </si>
  <si>
    <t>室外台阶</t>
  </si>
  <si>
    <t>1.垫层厚度、材料种类：100mm厚，商品混凝土C15
2.台阶厚度、材料种类：60mm厚，商品混凝土C15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t>
  </si>
  <si>
    <t>6.84</t>
  </si>
  <si>
    <t>原门厅地砖拆除</t>
  </si>
  <si>
    <t>1.拆除内容：原门厅地砖
2.拆除方式：综合考虑
3.拆除材质：瓷砖
4.拆除厚度：综合考虑
5.拆除包含砂浆层、表面附着物等完成此项全部工作内容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</si>
  <si>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45.83</t>
  </si>
  <si>
    <t>原外墙面砖拆除</t>
  </si>
  <si>
    <t>1.拆除内容：原外墙面砖
2.拆除方式：综合考虑
3.拆除材质：瓷砖
4.拆除厚度：综合考虑
5.拆除包含砂浆结合层、表面附着物等完成此项全部工作内容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</si>
  <si>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768.81</t>
  </si>
  <si>
    <t>原门柱包柱钛金板拆除</t>
  </si>
  <si>
    <t>1.拆除内容：原门柱包柱钛金板
2.拆除方式：综合考虑
3.拆除材质：钛金板
4.拆除厚度：综合考虑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</si>
  <si>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27.17</t>
  </si>
  <si>
    <t>原女儿墙抹灰层拆除</t>
  </si>
  <si>
    <t>1.拆除内容：原女儿墙抹灰层
2.拆除方式：综合考虑
3.拆除材质：砂浆/防水层
4.拆除厚度：综合考虑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</si>
  <si>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1.找平层厚度、砂浆配合比：20mm厚干混抹灰砂浆 M15
2.其他：投标人应充分考虑满足招标文件、技术标准及要求，满足设计及国家有关现行施工及验收规范要求
3.部位：门厅、屋面</t>
  </si>
  <si>
    <t>防滑地砖</t>
  </si>
  <si>
    <t>1.结合层厚度、砂浆配合比：20mm厚干混抹灰砂浆 M20，上撒1-2mm厚干水泥并撒清水适量
2.面层材料种类、规格、颜色：防滑地砖，规格、颜色综合考虑
3.嵌缝宽度、材料种类：详见设计 
4.其他：投标人应充分考虑满足招标文件、技术标准及要求，满足设计及国家有关现行施工及验收规范要求
5.部位：门厅</t>
  </si>
  <si>
    <t>成品钛金板 柱面</t>
  </si>
  <si>
    <t>1.柱截面类型、尺寸：详见设计
2.材料种类、规格、颜色：成品钛金板，相关尺寸、材料、安装验收符合相应国家标准
3.具体材质、颜色、样式详见效果图
4.施工前需二次深化设计，满足业主、设计对使用，安全，美观，材质、环保等要求且提供样品，经建设单位及设计单位确认方可施工
5.综合单价包含收边条等完成此项全部工作内容
6.清单工程量按展开面积计算
7.其他：投标人应充分考虑满足招标文件、技术标准及要求，满足设计及国家有关现行施工及验收规范要求
8.部位：门柱</t>
  </si>
  <si>
    <t>墙面修补及找平</t>
  </si>
  <si>
    <t>1.墙体类型：综合考虑
2.修补及找平层厚度、砂浆配合比：干混抹灰砂浆 M15，加5%防水剂，厚度根据现场情况综合考虑
3.清单工程量为暂估工程量，实施时按照相关规定办理工程量收方手续，否则不得进入结算
4.其他：投标人应充分考虑满足招标文件、技术标准及要求，满足设计及国家有关现行施工及验收规范要求
5.部位：外墙</t>
  </si>
  <si>
    <t>1.墙体类型：综合考虑
2.打底层厚度、砂浆配合比：7mm厚干混抹灰砂浆 M15，打底
3.找平层厚度、砂浆配合比：7mm厚干混抹灰砂浆 M15，找平扫毛
4.面层厚度、砂浆配合比：6mm厚干混抹灰砂浆 M20，罩面
5.其他：投标人应充分考虑满足招标文件、技术标准及要求，满足设计及国家有关现行施工及验收规范要求
6.部位：女儿墙</t>
  </si>
  <si>
    <t>铝合金扣板 300*300*0.8mm</t>
  </si>
  <si>
    <t>1.吊顶形式：平级
2.龙骨材料种类、规格、中距：利旧
3.面层材料品种、规格：铝合金扣板 300*300*0.8mm
4.综合单价包含弧形侧面、收边线等完成此项全部工作内容
5.其他：投标人应充分考虑满足招标文件、技术标准及要求，满足设计及国家有关现行施工及验收规范要求
6.部位：门厅</t>
  </si>
  <si>
    <t>58.89</t>
  </si>
  <si>
    <t>喷刷屋面保护涂料</t>
  </si>
  <si>
    <t>1.基层类型：综合考虑
2.涂料品种、刷漆遍数：屋面保护涂料，两遍，喷涂均匀，颜色综合考虑
3.其他：投标人应充分考虑满足招标文件、技术标准及要求，满足设计及国家有关现行施工及验收规范要求
4.部位：屋面</t>
  </si>
  <si>
    <t>原室内地砖拆除</t>
  </si>
  <si>
    <t>1.拆除内容：原室内地砖
2.拆除方式：综合考虑
3.拆除材质：瓷砖
4.拆除厚度：综合考虑
5.拆除包含砂浆结合层、表面附着物等完成此项全部工作内容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</si>
  <si>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297.11</t>
  </si>
  <si>
    <t>原室内矿棉板吊顶拆除</t>
  </si>
  <si>
    <t>1.拆除内容：室内吊顶
2.拆除方式：综合考虑
3.拆除材质：矿棉板
4.拆除厚度：综合考虑
5.拆除包含表面附着物等完成此项全部工作内容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</si>
  <si>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71.14</t>
  </si>
  <si>
    <t>原内、外墙面砖拆除</t>
  </si>
  <si>
    <t>1.拆除内容：原内、外墙面砖
2.拆除方式：综合考虑
3.拆除材质：瓷砖
4.拆除厚度：综合考虑
5.拆除包含砂浆层、表面附着物等完成此项全部工作内容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</si>
  <si>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原屋面拆除</t>
  </si>
  <si>
    <t>1.拆除内容：原屋面
2.拆除方式：综合考虑
3.拆除材质：砂浆、混凝土、防水等综合考虑
4.拆除厚度：综合考虑
5.拆除包含刚性层、砂浆找平层、防水层、表面附着物等完成此项全部工作内容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</si>
  <si>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1.结合层厚度、砂浆配合比：20mm厚聚合物砂浆
2.面层材料种类、规格、颜色：防滑地砖，规格、颜色综合考虑
3.嵌缝宽度、材料种类：详见设计 
4.其他：投标人应充分考虑满足招标文件、技术标准及要求，满足设计及国家有关现行施工及验收规范要求
5.部位：屋面</t>
  </si>
  <si>
    <t>平面砂浆找坡层</t>
  </si>
  <si>
    <t>1.找坡层厚度、砂浆配合比：最薄处20mm厚，干混抹灰砂浆 M15
2.其他：投标人应充分考虑满足招标文件、技术标准及要求，满足设计及国家有关现行施工及验收规范要求
3.部位：卫生间、操作间</t>
  </si>
  <si>
    <t>室外块料台阶</t>
  </si>
  <si>
    <t>1.结合层厚度、砂浆配合比：20mm厚干混抹灰砂浆 M20，上撒1-2mm厚干水泥并撒清水适量
2.面层材料种类、规格、颜色：防滑地砖，规格、颜色综合考虑
3.嵌缝宽度、材料种类：详见设计 
4.综合单价包含地砖加工，防滑处理等完成此项全部工作内容
5.其他：投标人应充分考虑满足招标文件、技术标准及要求，满足设计及国家有关现行施工及验收规范要求</t>
  </si>
  <si>
    <t>8.82</t>
  </si>
  <si>
    <t>立面砂浆找底层</t>
  </si>
  <si>
    <t>1.墙体类型：综合考虑
2.打底层厚度、砂浆配合比：9mm厚干混抹灰砂浆 M15，压实磨平
3.其他：投标人应充分考虑满足招标文件、技术标准及要求，满足设计及国家有关现行施工及验收规范要求
4.部位：操作间、卫生间</t>
  </si>
  <si>
    <t>1.墙体类型：综合考虑
2.打底层厚度、砂浆配合比：10mm厚干混抹灰砂浆 M15，打底扫毛，分两次抹
3.其他：投标人应充分考虑满足招标文件、技术标准及要求，满足设计及国家有关现行施工及验收规范要求
4.部位：备餐间、就餐间、其他房间</t>
  </si>
  <si>
    <t>71.22</t>
  </si>
  <si>
    <t>内墙砖 8mm厚</t>
  </si>
  <si>
    <t>1.墙体类型：综合考虑
2.结合层厚度、砂浆配合比：4mm厚强力胶粉泥粘结层，揉挤压实
3.面层材料品种、规格、颜色：内墙砖 8mm厚，规格、颜色综合考虑
4.嵌缝宽度、材料种类：详见设计 
5.其他：投标人应充分考虑满足招标文件、技术标准及要求，满足设计及国家有关现行施工及验收规范要求
6.部位：操作间、卫生间</t>
  </si>
  <si>
    <t>1.墙体类型：综合考虑
2.结合层厚度、砂浆配合比：8mm厚干混抹灰砂浆 M20，内掺建筑胶
3.面层材料品种、规格、颜色：内墙砖 8mm厚，规格、颜色综合考虑
4.嵌缝宽度、材料种类：详见设计 
5.其他：投标人应充分考虑满足招标文件、技术标准及要求，满足设计及国家有关现行施工及验收规范要求
6.部位：备餐间、就餐间、其他房间</t>
  </si>
  <si>
    <t>矿棉板 600*600*15mm</t>
  </si>
  <si>
    <t>1.吊顶类型：平顶
2.龙骨材料种类、规格：利旧
3.面层材料品种、规格：矿棉板 600*600*15mm
4.按有关专业要求预留空调送回风口、窗帘盒、灯孔、检修孔以及孔洞加固，费用包含在综合单价中
5.综合单价包含空调风口侧面石膏板区域等完成此项全部工作内容
6.其他：投标人应充分考虑满足招标文件、技术标准及要求，满足设计及国家有关现行施工及验收规范要求
7.部位：就餐间</t>
  </si>
  <si>
    <t>原外墙文化石拆除</t>
  </si>
  <si>
    <t>1.拆除内容：原外墙文化石
2.拆除方式：综合考虑
3.拆除材质：石材
4.拆除厚度：综合考虑
5.拆除包含砂浆结合层、表面附着物等完成此项全部工作内容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</si>
  <si>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197.35</t>
  </si>
  <si>
    <t>砖砌隔断拆除</t>
  </si>
  <si>
    <t>1.拆除内容：砖砌隔断
2.拆除方式：综合考虑
3.拆除材质：实心砖、空心砖、多孔砖等综合考虑
4.拆除规格：详见设计
5.拆除包含抹灰层、装饰面层、表面附着物等完成此项全部工作内容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</si>
  <si>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1.08</t>
  </si>
  <si>
    <t>1.拆除内容：原地砖
2.拆除方式：综合考虑
3.拆除材质：瓷砖
4.拆除厚度：综合考虑
5.拆除包含砂浆层、表面附着物等完成此项全部工作内容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</si>
  <si>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27.15</t>
  </si>
  <si>
    <t>成品酚醛树脂高压板隔断</t>
  </si>
  <si>
    <t>1.材料种类、规格、颜色：成品酚醛树脂高压板隔断，规格、颜色综合考虑，相关尺寸、材料、安装验收符合相应国家标准
2.具体材质、颜色、样式详见效果图
3.施工前需二次深化设计，满足业主、设计对使用，安全，美观，材质、环保等要求且提供样品，经建设单位及设计单位确认方可施工
4.综合单价包含门扇、门锁、不锈钢踢脚线、不锈钢包边、五金、合页、挂钩等完成此项全部工作内容
5.其他：投标人应充分考虑满足招标文件、技术标准及要求，满足设计及国家有关现行施工及验收规范要求
6.部位：卫生间</t>
  </si>
  <si>
    <t>20.15</t>
  </si>
  <si>
    <t>原外墙涂料拆除</t>
  </si>
  <si>
    <t>1.拆除内容：原外墙涂料
2.拆除方式：综合考虑
3.拆除材质：乳胶漆、涂料、真石漆等综合考虑
4.拆除厚度：综合考虑
5.拆除包含腻子、表面附着物等完成此项全部工作内容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
11.部位：水塔</t>
  </si>
  <si>
    <t>393.92</t>
  </si>
  <si>
    <t>砖砌体拆除</t>
  </si>
  <si>
    <t>1.拆除内容：砖砌体
2.拆除方式：综合考虑
3.拆除材质：实心砖、空心砖、多孔砖等综合考虑
4.拆除规格：详见设计
5.拆除包含抹灰层、龙骨、基层、装饰面层、表面附着物等完成此项全部工作内容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</si>
  <si>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室内天棚涂料拆除</t>
  </si>
  <si>
    <t>1.拆除内容：室内天棚涂料
2.拆除方式：综合考虑
3.拆除材质：乳胶漆、涂料漆等综合考虑
4.拆除厚度：综合考虑
5.拆除包含腻子、表面附着物等完成此项全部工作内容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</si>
  <si>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室内矿棉板吊顶拆除</t>
  </si>
  <si>
    <t>室内铝扣板吊顶拆除</t>
  </si>
  <si>
    <t>1.拆除内容：室内吊顶
2.拆除方式：综合考虑
3.拆除材质：铝扣板
4.拆除厚度：综合考虑
5.拆除包含龙骨、五金、表面附着物等完成此项全部工作内容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</si>
  <si>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MU10页岩空心砖</t>
  </si>
  <si>
    <t>1.砖品种、规格、强度等级：MU10页岩空心砖，规格综合考虑
2.墙体类型：详见设计
3.墙体厚度：详见设计
4.砂浆强度等级、配合比：干混砌筑砂浆 M5
5.按施工图及图集、规范要求的墙脚、墙顶、洞口四周、箱体背后等部位需配砌的页岩实心砖工程量并入本项目内，结算时不单独计算工程量
6.综合单价包含新老墙面交界处铺设钢丝网、预留洞封堵(含有防火要求的堵洞)、砌体内埋管处用钢丝网加强、细石混凝土封堵等完成此项全部工作内容
7.其他：投标人应充分考虑满足招标文件、技术标准及要求，满足设计及国家有关现行施工及验收规范要求</t>
  </si>
  <si>
    <t>构造柱 商品混凝土C25</t>
  </si>
  <si>
    <t>1.混凝土种类：商品混凝土
2.混凝土强度等级：C25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t>
  </si>
  <si>
    <t>5</t>
  </si>
  <si>
    <t>过梁 商品混凝土C25</t>
  </si>
  <si>
    <t>挡水线 商品混凝土C20</t>
  </si>
  <si>
    <t>1.混凝土种类：商品混凝土
2.混凝土强度等级：C20
3.商品混凝土的外加剂、切缝、运输、泵送费（含电费、油费、水费等）、安装管线槽留设费等费用含在综合单价内，结算时不因配合比、运输泵送方式不同、石料种类及粒径不同而调整单价
4.混凝土拌合料要求：骨料粒径综合考虑
5.其他：投标人应充分考虑满足招标文件、技术标准及要求，满足设计及国家有关现行施工及验收规范要求
6.部位：楼梯间</t>
  </si>
  <si>
    <t>0.61</t>
  </si>
  <si>
    <t>现浇构件钢筋 HPB300 直径φ6-10mm</t>
  </si>
  <si>
    <t>现浇构件钢筋 HRB400 直径φ12-14mm</t>
  </si>
  <si>
    <t>1.钢筋种类、规格：HRB400 直径φ12-14mm
2.综合单价包含钢筋除锈的费用
3.钢筋连接方式（绑扎、焊接、机械连接、套筒连接）、二次结构植筋等费用包括在综合单价中
4.设计要求采用带“E”的钢筋时，费用包含在综合单价中
5.其他：投标人应充分考虑满足招标文件、技术标准及要求，满足设计及国家有关现行施工及验收规范要求</t>
  </si>
  <si>
    <t>预埋铁件</t>
  </si>
  <si>
    <t>1.钢材种类、规格：钢材，规格综合考虑
2.铁件尺寸：综合考虑
3.防护要求：详见设计
4.其他：投标人应充分考虑满足招标文件、技术标准及要求，满足设计及国家有关现行施工及验收规范要求</t>
  </si>
  <si>
    <t>地砖修复</t>
  </si>
  <si>
    <t>1.修补及找平层厚度、砂浆配合比：干混抹灰砂浆 M15，厚度根据现场情况综合考虑
2.面层材料种类、规格、颜色：地砖，规格、颜色综合考虑
3.嵌缝宽度、材料种类：详见设计 
4.清单工程量为暂估工程量，实施时按照相关规定办理工程量收方手续，否则不得进入结算
5.其他：投标人应充分考虑满足招标文件、技术标准及要求，满足设计及国家有关现行施工及验收规范要求
6.部位：标注有“拆除”的门位置</t>
  </si>
  <si>
    <t>1.墙体类型：综合考虑
2.抹灰层厚度、砂浆配合比：18mm厚干混抹灰砂浆 M5
3.其他：投标人应充分考虑满足招标文件、技术标准及要求，满足设计及国家有关现行施工及验收规范要求
4.部位：门洞封堵等</t>
  </si>
  <si>
    <t>轻钢龙骨纸面石膏板包管</t>
  </si>
  <si>
    <t>1.龙骨材料种类、规格、中距：钢矩管 50*50*1.5mm，横竖间距600-700mm
2.其他：投标人应充分考虑满足招标文件、技术标准及要求，满足设计及国家有关现行施工及验收规范要求
3.部位：外墙靠窗</t>
  </si>
  <si>
    <t>319.25</t>
  </si>
  <si>
    <t>铝合金方板吊顶（龙骨利旧）</t>
  </si>
  <si>
    <t>1.吊顶形式：平级
2.龙骨材料种类、规格、中距：利旧，局部更换
3.面层材料品种、规格：铝合金扣板
4.综合单价包含收边线等完成此项全部工作内容
5.清单工程量为暂估工程量，实施时按照相关规定办理工程量收方手续，否则不得进入结算
6.其他：投标人应充分考虑满足招标文件、技术标准及要求，满足设计及国家有关现行施工及验收规范要求
7.部位：卫生间、淋浴房</t>
  </si>
  <si>
    <t>矿棉板吊顶（龙骨利旧）</t>
  </si>
  <si>
    <t>1.吊顶类型：平顶
2.龙骨材料种类、规格：利旧，局部更换
3.面层材料品种、规格：矿棉板
4.按有关专业要求预留空调送回风口、窗帘盒、灯孔、检修孔以及孔洞加固，费用包含在综合单价中
5.综合单价包含空调风口侧面石膏板区域等完成此项全部工作内容
6.清单工程量为暂估工程量，实施时按照相关规定办理工程量收方手续，否则不得进入结算
7.其他：投标人应充分考虑满足招标文件、技术标准及要求，满足设计及国家有关现行施工及验收规范要求
8.部位：详见平面标注</t>
  </si>
  <si>
    <t>1.基层类型：综合
2.腻子种类：成品腻子膏
3.刮腻子要求：清理基层，满刮腻子两遍，刮平打磨
4.涂料品种、刷漆遍数：乳胶漆 内墙，一底一面，颜色综合考虑
5.其它：投标人应充分考虑满足招标文件、技术标准及要求，满足设计及国家有关现行施工及验收规范要求
6.部位：除卫生间外其余房间</t>
  </si>
  <si>
    <t>无机涂料 内墙</t>
  </si>
  <si>
    <t>1.基层类型：综合
2.腻子种类：成品腻子膏
3.刮腻子要求：清理基层，满刮腻子两遍，刮平打磨
4.涂料品种、刷漆遍数：无机涂料 天棚，一底一面，颜色综合考虑
5.其它：投标人应充分考虑满足招标文件、技术标准及要求，满足设计及国家有关现行施工及验收规范要求
6.部位：走道、楼梯间、教室、库房、图书馆、校史馆</t>
  </si>
  <si>
    <t>1.基层类型：综合
2.腻子种类：成品腻子膏
3.刮腻子要求：清理基层，满刮腻子两遍，刮平打磨
4.涂料品种、刷漆遍数：乳胶漆 天棚，一底一面，颜色综合考虑
5.其它：投标人应充分考虑满足招标文件、技术标准及要求，满足设计及国家有关现行施工及验收规范要求
6.部位：除卫生间、有吊顶的房间、楼梯间外其余房间</t>
  </si>
  <si>
    <t>无机涂料 天棚</t>
  </si>
  <si>
    <t>1.基层类型：综合
2.腻子种类：成品腻子膏
3.刮腻子要求：清理基层，满刮腻子两遍，刮平打磨
4.涂料品种、刷漆遍数：无机涂料 天棚，一底一面，颜色综合考虑
5.其它：投标人应充分考虑满足招标文件、技术标准及要求，满足设计及国家有关现行施工及验收规范要求
6.部位：除卫生间、有吊顶的房间、楼梯间外其余房间</t>
  </si>
  <si>
    <t>屋面缸砖拆除</t>
  </si>
  <si>
    <t>1.拆除内容：屋面缸砖
2.拆除方式：综合考虑
3.拆除材质：瓷砖
4.拆除厚度：综合考虑
5.拆除包含结合层砂浆、表面附着物等完成此项全部工作内容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</si>
  <si>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防滑地砖拆除</t>
  </si>
  <si>
    <t>1.拆除内容：屋面缸砖
2.拆除方式：防滑地砖
3.拆除材质：瓷砖
4.拆除厚度：综合考虑
5.拆除包含砂浆层、表面附着物等完成此项全部工作内容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</si>
  <si>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1315.92</t>
  </si>
  <si>
    <t>砖砌排水沟</t>
  </si>
  <si>
    <t>1.土壤类别：综合考虑
2.沟截面净空尺寸：宽0.3m，起点沟深0.3m，沟底坡度为0.3%
3.垫层厚度、材料种类：100mm厚，商品混凝土C10
4.沟材料种类：MU10页岩实心砖，规格综合考虑
5.砂浆强度等级、配合比：干混砌筑砂浆 M5
6.沟内抹灰厚度、砂浆配合比：20mm厚，干混抹灰砂浆 M20
7.沟盖板材质、规格：成品铸铁篦子 400mm宽，规格综合考虑
8.综合单价包含土方挖填运、垫层模板制作等完成此项全部工作内容
9.其他：投标人应充分考虑满足招标文件、技术标准及要求，满足设计及国家有关现行施工及验收规范要求</t>
  </si>
  <si>
    <t>46.1</t>
  </si>
  <si>
    <t>散水</t>
  </si>
  <si>
    <t>1.垫层厚度、材料种类：100mm厚，商品混凝土C20
2.散水厚度、材料种类：60mm厚，商品细石混凝土C20，提浆抹面
3.商品混凝土的外加剂、切缝、运输、泵送费（含电费、油费、水费等）、安装管线槽留设费等费用含在综合单价内，结算时不因配合比、运输泵送方式不同、石料种类及粒径不同而调整单价
4.混凝土拌合料要求：骨料粒径综合考虑
5.变形缝填塞材料种类：每隔20-30m设伸缩缝，缝宽20mm，灌建筑嵌缝膏；散水与外墙间设通长缝，缝宽20mm，缝内填聚乙烯泡沫塑料，密封膏嵌缝
6.其他：投标人应充分考虑满足招标文件、技术标准及要求，满足设计及国家有关现行施工及验收规范要求</t>
  </si>
  <si>
    <t>55.32</t>
  </si>
  <si>
    <t>成品矩形钢柱</t>
  </si>
  <si>
    <t>1.钢材类型、规格：成品矩形钢柱，规格综合考虑，材质应符合国家、行业标准要求，应具有抗拉强度、伸长率、屈服点、硫、磷含量的合格保证以及其它相关合格证
2.钢材品种、规格：Q235B
3.单根钢柱质量：综合考虑
4.螺栓种类：详见设计
5.探伤要求及其他：结构吊装及安装过程中应采取有效措施，以防止构件变形和表面涂层破坏，严格按照《钢结构工程施工质量验收规范》等相关规范规定执行
6.焊接：手工电弧焊焊条采用E43xx系列、或者E50xx系列，焊条应符合《钢结构焊接规范》等相关规范
7.除锈要求：除锈质量等级达到《建筑钢结构防腐蚀技术规程》JGJ/T251和《涂装前钢材表面锈蚀等级和除锈等级》GB/T8923.1的等相关规范规定，除锈等级应达到Sa2.5级
8.防锈要求：详见设计，防锈涂料的选用和施工要求、注意事项详见设计
9.油漆材料种类、遍数：底漆采用环氧富锌底漆，一遍；面漆采用醇酸磁漆，一遍
10.防火涂料材料种类、遍数：薄型防火涂料，耐火极限详见设计
11.综合单价包含普通螺栓、运输、装卸、吊装等完成此项全部工作内容
12.其他：投标人应充分考虑满足招标文件、技术标准及要求，满足设计及国家有关现行施工及验收规范要求</t>
  </si>
  <si>
    <t>0.36</t>
  </si>
  <si>
    <t>成品矩形钢梁</t>
  </si>
  <si>
    <t>1.钢材类型、规格：成品矩形钢梁条，规格综合考虑，材质应符合国家、行业标准要求，应具有抗拉强度、伸长率、屈服点、硫、磷含量的合格保证以及其它相关合格证
2.钢材品种、规格：Q235B
3.单根钢梁质量：综合考虑
4.螺栓种类：详见设计
5.探伤要求及其他：结构吊装及安装过程中应采取有效措施，以防止构件变形和表面涂层破坏，严格按照《钢结构工程施工质量验收规范》等相关规范规定执行
6.焊接：手工电弧焊焊条采用E43xx系列、或者E50xx系列，焊条应符合《钢结构焊接规范》等相关规范
7.除锈要求：除锈质量等级达到《建筑钢结构防腐蚀技术规程》JGJ/T251和《涂装前钢材表面锈蚀等级和除锈等级》GB/T8923.1的等相关规范规定，除锈等级应达到Sa2.5级
8.防锈要求：详见设计，防锈涂料的选用和施工要求、注意事项详见设计
9.油漆材料种类、遍数：底漆采用环氧富锌底漆，一遍；面漆采用醇酸磁漆，一遍
10.防火涂料材料种类、遍数：薄型防火涂料，耐火极限详见设计
11.综合单价包含普通螺栓、运输、装卸、吊装等完成此项全部工作内容
12.其他：投标人应充分考虑满足招标文件、技术标准及要求，满足设计及国家有关现行施工及验收规范要求</t>
  </si>
  <si>
    <t>2.6</t>
  </si>
  <si>
    <t>成品零星钢构件</t>
  </si>
  <si>
    <t>1.钢材类型、规格：成品零星钢构件，规格综合考虑，材质应符合国家、行业标准要求，应具有抗拉强度、伸长率、屈服点、硫、磷含量的合格保证以及其它相关合格证
2.钢材品种、规格：Q235B
3.单块钢构件质量：综合考虑
4.螺栓种类：详见设计
5.探伤要求及其他：结构吊装及安装过程中应采取有效措施，以防止构件变形和表面涂层破坏，严格按照《钢结构工程施工质量验收规范》等相关规范规定执行
6.焊接：手工电弧焊焊条采用E43xx系列、或者E50xx系列，焊条应符合《钢结构焊接规范》等相关规范
7.除锈要求：除锈质量等级达到《建筑钢结构防腐蚀技术规程》JGJ/T251和《涂装前钢材表面锈蚀等级和除锈等级》GB/T8923.1的等相关规范规定，除锈等级应达到Sa2.5级
8.防锈要求：详见设计，防锈涂料的选用和施工要求、注意事项详见设计
9.油漆材料种类、遍数：底漆采用环氧富锌底漆，一遍；面漆采用醇酸磁漆，一遍
10.防火涂料材料种类、遍数：薄型防火涂料，耐火极限详见设计
11.综合单价包含垫板、普通螺栓、运输、装卸、吊装等完成此项全部工作内容
12.其他：投标人应充分考虑满足招标文件、技术标准及要求，满足设计及国家有关现行施工及验收规范要求</t>
  </si>
  <si>
    <t>0.145</t>
  </si>
  <si>
    <t>高强度摩擦型螺栓</t>
  </si>
  <si>
    <t>1.螺栓材料种类：高强度摩擦型螺栓
2.螺栓强度：10.9S
3.螺栓孔径：规格综合考虑
4.其他：投标人应充分考虑满足招标文件、技术标准及要求，满足设计及国家有关现行施工及验收规范要求</t>
  </si>
  <si>
    <t>套</t>
  </si>
  <si>
    <t>80</t>
  </si>
  <si>
    <t>成品钢板排水沟</t>
  </si>
  <si>
    <t>1.材料种类、规格、颜色：成品钢板排水沟，相关尺寸、材料、安装验收符合相应国家标准
2.具体材质、颜色、样式详见效果图
3.施工前需二次深化设计，满足业主、设计对使用，安全，美观，材质、环保等要求且提供样品，经建设单位及设计单位确认方可施工
4.综合单价包含加工、油漆、运输等完成此项全部工作内容
5.做法：采用钢板 3mm厚，造型综合考虑
6.其他：投标人应充分考虑满足招标文件、技术标准及要求，满足设计及国家有关现行施工及验收规范要求
7.部位：玻璃雨棚</t>
  </si>
  <si>
    <t>0.706</t>
  </si>
  <si>
    <t>缸砖上人屋面</t>
  </si>
  <si>
    <t>1.结合层厚度、砂浆配合比：15mm厚干混抹灰砂浆 M20
2.面层材料种类、规格、颜色：缸砖，规格、颜色综合考虑
3.嵌缝宽度、材料种类：详见设计 
4.清单工程量为暂估工程量，实施时按照相关规定办理工程量收方手续，否则不得进入结算
5.其他：投标人应充分考虑满足招标文件、技术标准及要求，满足设计及国家有关现行施工及验收规范要求
6.部位：上人屋面</t>
  </si>
  <si>
    <t>内墙砖 300*600mm</t>
  </si>
  <si>
    <t>1.墙体类型：综合考虑
2.结合层厚度、砂浆配合比：8mm厚干混抹灰砂浆 M20，内掺建筑胶
3.面层材料品种、规格、颜色：内墙砖 300*600mm，5-8mm厚，颜色综合考虑
4.嵌缝宽度、材料种类：详见设计 
5.其他：投标人应充分考虑满足招标文件、技术标准及要求，满足设计及国家有关现行施工及验收规范要求
6.部位：操作间</t>
  </si>
  <si>
    <t>1303.5</t>
  </si>
  <si>
    <t>矿棉板吊顶</t>
  </si>
  <si>
    <t>1.吊顶类型：平顶
2.龙骨材料种类、规格：φ8mm全丝吊杆，双向中距@≤1200mm，吊杆上部与楼板预留钢筋吊环或后置紧固件连接；吊杆上部与转换层固定；主龙骨(承载龙骨)CS50，间距1200mm，用吊件与钢筋吊杆连接后找平(上人吊顶龙骨厚度为1.2mm)；T型轻钢主龙骨TB24*38mm，间距≤1200mm，与承载龙骨固定；专用T型轻钢次龙骨TB24*28mm，间距600mm，与主龙骨插接，L边龙骨与次龙骨同材质
3.面层材料品种、规格：矿棉板 600*600*15mm
4.按有关专业要求预留空调送回风口、窗帘盒、灯孔、检修孔以及孔洞加固，费用包含在综合单价中
5.综合单价包含空调风口侧面石膏板区域等完成此项全部工作内容
6.其他：投标人应充分考虑满足招标文件、技术标准及要求，满足设计及国家有关现行施工及验收规范要求
7.部位：就餐区（餐厅）</t>
  </si>
  <si>
    <t>3919.58</t>
  </si>
  <si>
    <t>墙砖修补</t>
  </si>
  <si>
    <t>1.修补及找平层厚度、砂浆配合比：干混抹灰砂浆 M15，厚度根据现场情况综合考虑
2.面层材料种类、规格、颜色：墙砖，规格、颜色综合考虑
3.嵌缝宽度、材料种类：详见设计 
4.清单工程量为暂估工程量，实施时按照相关规定办理工程量收方手续，否则不得进入结算
5.其他：投标人应充分考虑满足招标文件、技术标准及要求，满足设计及国家有关现行施工及验收规范要求
6.部位：卫生间</t>
  </si>
  <si>
    <t>盥洗台拆除</t>
  </si>
  <si>
    <t>1.拆除内容：盥洗台
2.拆除方式：综合考虑
3.拆除材质：混凝土、钢筋混凝土等综合考虑
4.拆除规格：详见设计
5.拆除包含砂浆层、装饰面层、表面附着物等完成此项全部工作内容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</si>
  <si>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阳台不锈钢栏杆拆除</t>
  </si>
  <si>
    <t>1.拆除内容：阳台不锈钢栏杆拆除
2.拆除方式：综合考虑
3.拆除材质：不锈钢
4.拆除规格：综合考虑
5.拆除包含法兰、预埋件等完成此项全部工作内容
6.拆除物残值抵扣由投标人自行考虑在综合单价中，结算不作调整
7.拆除材料上下楼转运、场内外运距及堆场：踏勘现场后综合考虑，场外运距综合考虑
8.综合单价包含建渣的装卸、外运、二次装卸转运、运输过程中的扬尘治理保护措施、政府部门的管理措施、政府补贴、场地租赁堆放、堆放过程中的摊平等所有费用
9.清单工程量为暂估工程量，实施时按照相关规定办理工程量收方手续，否则不得进入结算
10.其他：投标人应充分考虑满足招标文件、技术标准及要求，满足拆除方案、相关规范、验收规范、业主及相关主管部门的相关要求</t>
  </si>
  <si>
    <t>成品换气扇</t>
  </si>
  <si>
    <t>1.材料型号、规格：成品换气扇 300*300mm
2.安装方式：详见设计
3.其他：投标人应充分考虑满足招标文件、技术标准及要求，满足设计及国家有关现行施工及验收规范要求
4.部位：卫生间</t>
  </si>
  <si>
    <t>天棚喷刷仿瓷涂料</t>
  </si>
  <si>
    <t>1.基层类型：综合考虑
2.腻子种类：成品柔性耐水腻子膏
3.刮腻子要求：清理基层，满刮腻子两遍，刮平打磨
4.防护材料：封闭底漆，一遍；罩面清漆，一遍
5.涂料品种、刷漆遍数：天棚仿瓷涂料，两遍，喷涂均匀，颜色综合考虑
6.其他：投标人应充分考虑满足招标文件、技术标准及要求，满足设计及国家有关现行施工及验收规范要求</t>
  </si>
  <si>
    <t>1131.24</t>
  </si>
  <si>
    <t>模板</t>
  </si>
  <si>
    <t>1.支模高度：详见设计
2.模板类型：木模、组合钢模板、竹胶合板、复合模板、清水模板等综合
3.支架材料：钢管、竹、木支架综合
4.根据施工经验，现场实际情况和企业自身情况综合报价，不论采用何种支模方式，结算时不做调整
5.其他：满足设计及国家有关现行施工及验收规范要求
6.综合单价内包含模板支架及安拆、维修、维护、运输等费用
7.其他：投标人应充分考虑满足招标文件、技术标准及要求，满足设计及国家有关现行施工及验收规范要求</t>
  </si>
  <si>
    <t>三</t>
  </si>
  <si>
    <t>安全、文明施工费</t>
  </si>
  <si>
    <t>元</t>
  </si>
  <si>
    <t>1.计价基数：室外工程、总平+主体工程</t>
  </si>
  <si>
    <t>四</t>
  </si>
  <si>
    <t>税前造价</t>
  </si>
  <si>
    <t>室外工程、总平+主体工程+安全文明施工费</t>
  </si>
  <si>
    <t>五</t>
  </si>
  <si>
    <t>税金</t>
  </si>
  <si>
    <t>1.增值税及附加</t>
  </si>
  <si>
    <t>1.计价基数：税前造价</t>
  </si>
  <si>
    <t>六</t>
  </si>
  <si>
    <t>总价（税前造价+税金）</t>
  </si>
  <si>
    <r>
      <rPr>
        <b/>
        <sz val="11"/>
        <rFont val="宋体"/>
        <charset val="134"/>
      </rP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4、本工程安全文明施工费暂定243162.65元。结算时以主体工程的税前合价为基数按</t>
    </r>
    <r>
      <rPr>
        <b/>
        <u/>
        <sz val="11"/>
        <rFont val="宋体"/>
        <charset val="134"/>
      </rPr>
      <t>3.59</t>
    </r>
    <r>
      <rPr>
        <b/>
        <sz val="11"/>
        <rFont val="宋体"/>
        <charset val="134"/>
      </rPr>
      <t>%的比例计取。
5、甲供材料及设备内容：详附件二。</t>
    </r>
  </si>
  <si>
    <t>11080158、11080159工程
劳务分包清单报价表</t>
  </si>
  <si>
    <t>附件一</t>
  </si>
  <si>
    <r>
      <rPr>
        <b/>
        <u/>
        <sz val="16"/>
        <color rgb="FF000000"/>
        <rFont val="宋体"/>
        <charset val="134"/>
      </rPr>
      <t xml:space="preserve">11080158、11080159工程劳务分包 </t>
    </r>
    <r>
      <rPr>
        <b/>
        <sz val="16"/>
        <color rgb="FF000000"/>
        <rFont val="宋体"/>
        <charset val="134"/>
      </rPr>
      <t>项目甲供主材料明细表</t>
    </r>
  </si>
  <si>
    <t>编号</t>
  </si>
  <si>
    <t>材料名称</t>
  </si>
  <si>
    <t>规格、型号</t>
  </si>
  <si>
    <t>备注</t>
  </si>
  <si>
    <t>钢材</t>
  </si>
  <si>
    <t>综合</t>
  </si>
  <si>
    <t>钢筋</t>
  </si>
  <si>
    <t>HPB300 直径φ6-10mm</t>
  </si>
  <si>
    <t>HRB400 直径φ12-14mm</t>
  </si>
  <si>
    <t>无纺布</t>
  </si>
  <si>
    <t>白水泥</t>
  </si>
  <si>
    <t>水泥</t>
  </si>
  <si>
    <t>32.5</t>
  </si>
  <si>
    <t>42.5</t>
  </si>
  <si>
    <t>粗砂</t>
  </si>
  <si>
    <t>细砂</t>
  </si>
  <si>
    <t>特细砂</t>
  </si>
  <si>
    <t>碎石</t>
  </si>
  <si>
    <t>5~20mm</t>
  </si>
  <si>
    <t>20~50mm</t>
  </si>
  <si>
    <t>20~60mm</t>
  </si>
  <si>
    <t>天然砂砾石</t>
  </si>
  <si>
    <t>豆石</t>
  </si>
  <si>
    <t>5~10mm</t>
  </si>
  <si>
    <t>20~40mm</t>
  </si>
  <si>
    <t>级配砂砾石</t>
  </si>
  <si>
    <t>5~32</t>
  </si>
  <si>
    <t>标准砖</t>
  </si>
  <si>
    <t>缸砖</t>
  </si>
  <si>
    <t>烧结空心砖</t>
  </si>
  <si>
    <t>墙砖</t>
  </si>
  <si>
    <t>地砖</t>
  </si>
  <si>
    <t>屋脊挡雨板</t>
  </si>
  <si>
    <t>WD-3</t>
  </si>
  <si>
    <t>檐口堵头板</t>
  </si>
  <si>
    <t>WD-1</t>
  </si>
  <si>
    <t>纸面石膏板</t>
  </si>
  <si>
    <t>12mm厚</t>
  </si>
  <si>
    <t>铝合金扣板</t>
  </si>
  <si>
    <t>屋脊堵头</t>
  </si>
  <si>
    <t>WD-2</t>
  </si>
  <si>
    <t>屋脊板</t>
  </si>
  <si>
    <t>2mm</t>
  </si>
  <si>
    <t>轻钢龙骨</t>
  </si>
  <si>
    <t>75×50</t>
  </si>
  <si>
    <t>75×40</t>
  </si>
  <si>
    <t>装配式U形轻钢龙骨</t>
  </si>
  <si>
    <t>亚光油漆</t>
  </si>
  <si>
    <t>乳胶漆底漆</t>
  </si>
  <si>
    <t>无机涂料底漆</t>
  </si>
  <si>
    <t>乳胶漆面漆</t>
  </si>
  <si>
    <t>无机涂料面漆</t>
  </si>
  <si>
    <t>自流平底漆</t>
  </si>
  <si>
    <t>自流平面漆</t>
  </si>
  <si>
    <t>醇酸磁漆</t>
  </si>
  <si>
    <t>酚醛调和漆</t>
  </si>
  <si>
    <t>各色</t>
  </si>
  <si>
    <t>仿瓷涂料</t>
  </si>
  <si>
    <t>红丹酚醛防锈漆</t>
  </si>
  <si>
    <t>防火漆</t>
  </si>
  <si>
    <t>环氧富锌防锈漆</t>
  </si>
  <si>
    <t>成品柔性耐水腻子膏</t>
  </si>
  <si>
    <t>屋面保护涂料</t>
  </si>
  <si>
    <t>成品腻子膏</t>
  </si>
  <si>
    <t>一般型(Y)</t>
  </si>
  <si>
    <t>成品铸铁篦子 400mm宽</t>
  </si>
  <si>
    <t>成品零星钢构件综合</t>
  </si>
  <si>
    <t>商品混凝土</t>
  </si>
  <si>
    <t>C25</t>
  </si>
  <si>
    <t>C20 P6</t>
  </si>
  <si>
    <t>C20</t>
  </si>
  <si>
    <t>彩色透水混凝土</t>
  </si>
  <si>
    <t>C30</t>
  </si>
  <si>
    <t>C15</t>
  </si>
  <si>
    <t>C10</t>
  </si>
  <si>
    <t>干混抹灰砂浆 M15</t>
  </si>
  <si>
    <t>干混抹灰砂浆 M20</t>
  </si>
  <si>
    <t>干混抹灰砂浆 M5</t>
  </si>
  <si>
    <t>干混砌筑砂浆 M5</t>
  </si>
  <si>
    <t>干混砌筑砂浆</t>
  </si>
  <si>
    <t>干混地面砂浆 M20</t>
  </si>
  <si>
    <t>干混地面砂浆 M15</t>
  </si>
  <si>
    <t>干混地面砂浆 M5</t>
  </si>
  <si>
    <t>干混地面砂浆</t>
  </si>
  <si>
    <t>成品换气扇 300*300mm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</si>
</sst>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Red]0.00"/>
    <numFmt numFmtId="179" formatCode="[DBNum2][$RMB]General;[Red][DBNum2][$RMB]General"/>
  </numFmts>
  <fonts count="44">
    <font>
      <sz val="11"/>
      <color theme="1"/>
      <name val="宋体"/>
      <charset val="134"/>
      <scheme val="minor"/>
    </font>
    <font>
      <sz val="11"/>
      <name val="微软雅黑"/>
      <charset val="134"/>
    </font>
    <font>
      <sz val="10"/>
      <name val="Arial"/>
      <charset val="0"/>
    </font>
    <font>
      <sz val="12"/>
      <name val="Arial"/>
      <charset val="0"/>
    </font>
    <font>
      <sz val="11"/>
      <name val="Arial"/>
      <charset val="0"/>
    </font>
    <font>
      <sz val="12"/>
      <name val="宋体"/>
      <charset val="134"/>
    </font>
    <font>
      <b/>
      <u/>
      <sz val="16"/>
      <color rgb="FF000000"/>
      <name val="宋体"/>
      <charset val="134"/>
    </font>
    <font>
      <b/>
      <sz val="12"/>
      <color indexed="8"/>
      <name val="黑体"/>
      <charset val="134"/>
    </font>
    <font>
      <sz val="11"/>
      <color indexed="8"/>
      <name val="宋体"/>
      <charset val="134"/>
    </font>
    <font>
      <sz val="11"/>
      <name val="宋体"/>
      <charset val="134"/>
    </font>
    <font>
      <sz val="11"/>
      <name val="宋体"/>
      <charset val="134"/>
      <scheme val="minor"/>
    </font>
    <font>
      <b/>
      <sz val="12"/>
      <name val="宋体"/>
      <charset val="134"/>
    </font>
    <font>
      <sz val="10"/>
      <name val="宋体"/>
      <charset val="134"/>
    </font>
    <font>
      <b/>
      <sz val="11"/>
      <name val="宋体"/>
      <charset val="134"/>
    </font>
    <font>
      <sz val="20"/>
      <name val="宋体"/>
      <charset val="134"/>
      <scheme val="minor"/>
    </font>
    <font>
      <sz val="10"/>
      <color theme="1"/>
      <name val="宋体"/>
      <charset val="134"/>
      <scheme val="minor"/>
    </font>
    <font>
      <b/>
      <sz val="11"/>
      <name val="??_GB2312"/>
      <charset val="0"/>
    </font>
    <font>
      <u/>
      <sz val="22"/>
      <color rgb="FF000000"/>
      <name val="宋体"/>
      <charset val="134"/>
    </font>
    <font>
      <sz val="22"/>
      <color indexed="0"/>
      <name val="宋体"/>
      <charset val="134"/>
    </font>
    <font>
      <b/>
      <sz val="26"/>
      <color indexed="0"/>
      <name val="宋体"/>
      <charset val="134"/>
    </font>
    <font>
      <sz val="12"/>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b/>
      <sz val="16"/>
      <color rgb="FF000000"/>
      <name val="宋体"/>
      <charset val="134"/>
    </font>
    <font>
      <b/>
      <u/>
      <sz val="11"/>
      <name val="宋体"/>
      <charset val="134"/>
    </font>
    <font>
      <sz val="2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3" borderId="7" applyNumberFormat="0" applyAlignment="0" applyProtection="0">
      <alignment vertical="center"/>
    </xf>
    <xf numFmtId="0" fontId="30" fillId="4" borderId="8" applyNumberFormat="0" applyAlignment="0" applyProtection="0">
      <alignment vertical="center"/>
    </xf>
    <xf numFmtId="0" fontId="31" fillId="4" borderId="7" applyNumberFormat="0" applyAlignment="0" applyProtection="0">
      <alignment vertical="center"/>
    </xf>
    <xf numFmtId="0" fontId="32" fillId="5"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5" fillId="0" borderId="0">
      <alignment vertical="center"/>
    </xf>
    <xf numFmtId="0" fontId="0" fillId="0" borderId="0">
      <alignment vertical="center"/>
    </xf>
    <xf numFmtId="0" fontId="40" fillId="0" borderId="0"/>
  </cellStyleXfs>
  <cellXfs count="91">
    <xf numFmtId="0" fontId="0" fillId="0" borderId="0" xfId="0"/>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2" fillId="0" borderId="0" xfId="0" applyFont="1" applyFill="1" applyBorder="1" applyAlignment="1">
      <alignment horizontal="center"/>
    </xf>
    <xf numFmtId="0" fontId="5" fillId="0" borderId="0" xfId="0" applyFont="1" applyFill="1" applyAlignment="1">
      <alignment horizontal="left" vertical="center"/>
    </xf>
    <xf numFmtId="0" fontId="6" fillId="0" borderId="0" xfId="0" applyNumberFormat="1" applyFont="1" applyFill="1" applyAlignment="1" applyProtection="1">
      <alignment horizontal="center" vertical="center" wrapText="1" readingOrder="1"/>
    </xf>
    <xf numFmtId="0" fontId="7" fillId="0" borderId="1" xfId="0" applyNumberFormat="1" applyFont="1" applyFill="1" applyBorder="1" applyAlignment="1" applyProtection="1">
      <alignment horizontal="center" vertical="center" wrapText="1" readingOrder="1"/>
    </xf>
    <xf numFmtId="0" fontId="4" fillId="0" borderId="1" xfId="0" applyFont="1" applyFill="1" applyBorder="1" applyAlignment="1">
      <alignment horizontal="center" vertical="center"/>
    </xf>
    <xf numFmtId="0" fontId="8"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readingOrder="1"/>
    </xf>
    <xf numFmtId="0" fontId="9" fillId="0" borderId="0" xfId="0" applyFont="1" applyFill="1" applyBorder="1" applyAlignment="1"/>
    <xf numFmtId="0" fontId="9" fillId="0" borderId="1"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xf>
    <xf numFmtId="0" fontId="10" fillId="0" borderId="0" xfId="0" applyFont="1" applyAlignment="1">
      <alignment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xf numFmtId="0" fontId="9" fillId="0" borderId="0" xfId="0" applyFont="1" applyFill="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xf numFmtId="0" fontId="14" fillId="0" borderId="0" xfId="0" applyFont="1" applyBorder="1" applyAlignment="1">
      <alignment horizontal="center" wrapText="1"/>
    </xf>
    <xf numFmtId="177" fontId="14" fillId="0" borderId="0" xfId="0" applyNumberFormat="1" applyFont="1" applyBorder="1" applyAlignment="1">
      <alignment horizontal="center" wrapTex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2" xfId="51" applyFont="1" applyFill="1" applyBorder="1" applyAlignment="1">
      <alignment horizontal="left" vertical="center" wrapText="1"/>
    </xf>
    <xf numFmtId="0" fontId="12" fillId="0" borderId="2" xfId="5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0" fontId="11" fillId="0" borderId="2" xfId="51" applyFont="1" applyFill="1" applyBorder="1" applyAlignment="1">
      <alignment horizontal="center" vertical="center" wrapText="1"/>
    </xf>
    <xf numFmtId="177" fontId="11" fillId="0" borderId="2" xfId="51"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51" applyFont="1" applyFill="1" applyBorder="1" applyAlignment="1">
      <alignment horizontal="left" vertical="center" wrapText="1"/>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78" fontId="13" fillId="0" borderId="1" xfId="0" applyNumberFormat="1" applyFont="1" applyFill="1" applyBorder="1" applyAlignment="1">
      <alignment vertical="center" wrapText="1"/>
    </xf>
    <xf numFmtId="10" fontId="13"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wrapText="1"/>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horizontal="left" vertical="top" wrapText="1"/>
    </xf>
    <xf numFmtId="177" fontId="16" fillId="0" borderId="1" xfId="0" applyNumberFormat="1" applyFont="1" applyFill="1" applyBorder="1" applyAlignment="1">
      <alignment horizontal="center" vertical="top" wrapText="1"/>
    </xf>
    <xf numFmtId="0" fontId="9" fillId="0" borderId="0" xfId="0" applyFont="1" applyFill="1" applyBorder="1" applyAlignment="1">
      <alignment horizontal="center" vertical="center"/>
    </xf>
    <xf numFmtId="0" fontId="13" fillId="0" borderId="0" xfId="0" applyFont="1" applyFill="1" applyBorder="1" applyAlignment="1">
      <alignment horizontal="center" vertical="center"/>
    </xf>
    <xf numFmtId="178" fontId="9" fillId="0" borderId="0" xfId="0" applyNumberFormat="1" applyFont="1" applyFill="1" applyBorder="1" applyAlignment="1">
      <alignment horizontal="right" vertical="center"/>
    </xf>
    <xf numFmtId="177"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177" fontId="10" fillId="0" borderId="0" xfId="0" applyNumberFormat="1" applyFont="1" applyAlignment="1">
      <alignment wrapText="1"/>
    </xf>
    <xf numFmtId="177" fontId="11"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177" fontId="12" fillId="0" borderId="0" xfId="0" applyNumberFormat="1" applyFont="1" applyFill="1" applyBorder="1" applyAlignment="1">
      <alignment vertical="center"/>
    </xf>
    <xf numFmtId="177" fontId="11" fillId="0" borderId="0" xfId="0" applyNumberFormat="1" applyFont="1" applyFill="1" applyBorder="1" applyAlignment="1">
      <alignment vertical="center"/>
    </xf>
    <xf numFmtId="177" fontId="13" fillId="0" borderId="0" xfId="0" applyNumberFormat="1" applyFont="1" applyFill="1" applyBorder="1" applyAlignment="1">
      <alignment vertical="center"/>
    </xf>
    <xf numFmtId="177" fontId="13" fillId="0" borderId="0" xfId="0" applyNumberFormat="1" applyFont="1" applyFill="1" applyBorder="1" applyAlignment="1"/>
    <xf numFmtId="0" fontId="0" fillId="0" borderId="0" xfId="0" applyFill="1" applyAlignment="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left" wrapText="1"/>
    </xf>
    <xf numFmtId="0" fontId="20" fillId="0" borderId="0" xfId="0" applyFont="1" applyFill="1" applyAlignment="1">
      <alignment wrapText="1"/>
    </xf>
    <xf numFmtId="177" fontId="20" fillId="0" borderId="3" xfId="0" applyNumberFormat="1" applyFont="1" applyFill="1" applyBorder="1" applyAlignment="1">
      <alignment horizontal="left" wrapText="1"/>
    </xf>
    <xf numFmtId="0" fontId="20" fillId="0" borderId="0" xfId="0" applyFont="1" applyFill="1" applyBorder="1" applyAlignment="1">
      <alignment horizontal="right" wrapText="1"/>
    </xf>
    <xf numFmtId="179" fontId="20" fillId="0" borderId="0" xfId="0" applyNumberFormat="1" applyFont="1" applyFill="1" applyBorder="1" applyAlignment="1">
      <alignment wrapText="1"/>
    </xf>
    <xf numFmtId="179" fontId="20" fillId="0" borderId="3" xfId="0" applyNumberFormat="1" applyFont="1" applyFill="1" applyBorder="1" applyAlignment="1">
      <alignment horizontal="left" wrapText="1"/>
    </xf>
    <xf numFmtId="0" fontId="20" fillId="0" borderId="0" xfId="0" applyFont="1" applyFill="1" applyBorder="1" applyAlignment="1">
      <alignment wrapText="1"/>
    </xf>
    <xf numFmtId="0" fontId="20" fillId="0" borderId="0" xfId="0" applyFont="1" applyFill="1" applyBorder="1" applyAlignment="1">
      <alignment horizontal="center" wrapText="1"/>
    </xf>
    <xf numFmtId="0" fontId="20" fillId="0" borderId="0" xfId="0" applyFont="1" applyFill="1" applyBorder="1" applyAlignment="1">
      <alignment horizontal="left"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left" wrapText="1"/>
    </xf>
    <xf numFmtId="0" fontId="20" fillId="0" borderId="0" xfId="0" applyFont="1" applyFill="1" applyBorder="1" applyAlignment="1">
      <alignment horizontal="righ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Normal"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J10" sqref="J10"/>
    </sheetView>
  </sheetViews>
  <sheetFormatPr defaultColWidth="9" defaultRowHeight="13.5" outlineLevelCol="2"/>
  <cols>
    <col min="1" max="1" width="27" style="75" customWidth="1"/>
    <col min="2" max="2" width="8.625" style="75" customWidth="1"/>
    <col min="3" max="3" width="52.375" style="75" customWidth="1"/>
    <col min="4" max="4" width="9" style="75"/>
    <col min="5" max="5" width="7.625" style="75" customWidth="1"/>
    <col min="6" max="16384" width="9" style="75"/>
  </cols>
  <sheetData>
    <row r="1" s="75" customFormat="1" ht="82" customHeight="1" spans="1:3">
      <c r="A1" s="76" t="s">
        <v>0</v>
      </c>
      <c r="B1" s="77"/>
      <c r="C1" s="77"/>
    </row>
    <row r="2" s="75" customFormat="1" ht="61" customHeight="1" spans="1:3">
      <c r="A2" s="78" t="s">
        <v>1</v>
      </c>
      <c r="B2" s="78"/>
      <c r="C2" s="78"/>
    </row>
    <row r="3" s="75" customFormat="1" ht="72" customHeight="1" spans="1:3">
      <c r="A3" s="79" t="s">
        <v>2</v>
      </c>
      <c r="B3" s="80" t="s">
        <v>3</v>
      </c>
      <c r="C3" s="81">
        <f>限价!G163</f>
        <v>7016495.4879201</v>
      </c>
    </row>
    <row r="4" s="75" customFormat="1" ht="41" customHeight="1" spans="1:3">
      <c r="A4" s="82" t="s">
        <v>4</v>
      </c>
      <c r="B4" s="83" t="s">
        <v>5</v>
      </c>
      <c r="C4" s="84">
        <f>C3</f>
        <v>7016495.4879201</v>
      </c>
    </row>
    <row r="5" s="75" customFormat="1" ht="37" customHeight="1" spans="1:3">
      <c r="A5" s="79" t="s">
        <v>6</v>
      </c>
      <c r="B5" s="85" t="s">
        <v>3</v>
      </c>
      <c r="C5" s="81">
        <f>限价!G162</f>
        <v>243162.6489201</v>
      </c>
    </row>
    <row r="6" s="75" customFormat="1" ht="43" customHeight="1" spans="1:3">
      <c r="A6" s="85"/>
      <c r="B6" s="85" t="s">
        <v>7</v>
      </c>
      <c r="C6" s="84">
        <f>C5</f>
        <v>243162.6489201</v>
      </c>
    </row>
    <row r="7" s="75" customFormat="1" ht="14.25" spans="1:3">
      <c r="A7" s="86"/>
      <c r="B7" s="87"/>
      <c r="C7" s="87"/>
    </row>
    <row r="8" s="75" customFormat="1" ht="14.25" spans="1:3">
      <c r="A8" s="87"/>
      <c r="B8" s="87"/>
      <c r="C8" s="87"/>
    </row>
    <row r="9" s="75" customFormat="1" ht="14.25" spans="1:3">
      <c r="A9" s="87" t="s">
        <v>4</v>
      </c>
      <c r="B9" s="88" t="s">
        <v>4</v>
      </c>
      <c r="C9" s="88"/>
    </row>
    <row r="10" s="75" customFormat="1" ht="84" customHeight="1" spans="1:3">
      <c r="A10" s="87" t="s">
        <v>8</v>
      </c>
      <c r="B10" s="89" t="s">
        <v>4</v>
      </c>
      <c r="C10" s="89"/>
    </row>
    <row r="11" s="75" customFormat="1" ht="48" customHeight="1" spans="1:3">
      <c r="A11" s="87" t="s">
        <v>9</v>
      </c>
      <c r="B11" s="89"/>
      <c r="C11" s="89"/>
    </row>
    <row r="12" s="75" customFormat="1" ht="42" customHeight="1" spans="1:3">
      <c r="A12" s="87" t="s">
        <v>10</v>
      </c>
      <c r="B12" s="89"/>
      <c r="C12" s="89"/>
    </row>
    <row r="13" s="75" customFormat="1" ht="14.25" spans="1:3">
      <c r="A13" s="87" t="s">
        <v>4</v>
      </c>
      <c r="B13" s="90"/>
      <c r="C13" s="90"/>
    </row>
    <row r="14" s="75" customFormat="1" ht="108" customHeight="1" spans="1:3">
      <c r="A14" s="82" t="s">
        <v>4</v>
      </c>
      <c r="B14" s="87" t="s">
        <v>11</v>
      </c>
      <c r="C14" s="87"/>
    </row>
  </sheetData>
  <mergeCells count="10">
    <mergeCell ref="A1:C1"/>
    <mergeCell ref="A2:C2"/>
    <mergeCell ref="B7:C7"/>
    <mergeCell ref="B8:C8"/>
    <mergeCell ref="B9:C9"/>
    <mergeCell ref="B10:C10"/>
    <mergeCell ref="B11:C11"/>
    <mergeCell ref="B12:C12"/>
    <mergeCell ref="B13:C13"/>
    <mergeCell ref="B14:C14"/>
  </mergeCells>
  <pageMargins left="0.747916666666667" right="0.275" top="0.66875" bottom="0.393055555555556" header="0.196527777777778"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6"/>
  <sheetViews>
    <sheetView topLeftCell="A160" workbookViewId="0">
      <selection activeCell="F4" sqref="F4:F161"/>
    </sheetView>
  </sheetViews>
  <sheetFormatPr defaultColWidth="9" defaultRowHeight="13.5"/>
  <cols>
    <col min="1" max="1" width="6.25" style="24" customWidth="1"/>
    <col min="2" max="2" width="16.625" style="24" customWidth="1"/>
    <col min="3" max="3" width="41.375" style="25" customWidth="1"/>
    <col min="4" max="4" width="9" style="24"/>
    <col min="5" max="5" width="13" style="24" customWidth="1"/>
    <col min="6" max="7" width="13" style="26" customWidth="1"/>
    <col min="8" max="8" width="19.75" style="16" customWidth="1"/>
    <col min="9" max="9" width="9" style="16"/>
    <col min="10" max="10" width="9" style="68"/>
    <col min="11" max="11" width="11.125" style="16"/>
    <col min="12" max="16384" width="9" style="16"/>
  </cols>
  <sheetData>
    <row r="1" ht="57" customHeight="1" spans="1:8">
      <c r="A1" s="28" t="s">
        <v>12</v>
      </c>
      <c r="B1" s="28"/>
      <c r="C1" s="28"/>
      <c r="D1" s="28"/>
      <c r="E1" s="28"/>
      <c r="F1" s="28"/>
      <c r="G1" s="28"/>
      <c r="H1" s="28"/>
    </row>
    <row r="2" s="17" customFormat="1" ht="52" customHeight="1" spans="1:10">
      <c r="A2" s="30" t="s">
        <v>13</v>
      </c>
      <c r="B2" s="30" t="s">
        <v>14</v>
      </c>
      <c r="C2" s="30" t="s">
        <v>15</v>
      </c>
      <c r="D2" s="30" t="s">
        <v>16</v>
      </c>
      <c r="E2" s="31" t="s">
        <v>17</v>
      </c>
      <c r="F2" s="32" t="s">
        <v>18</v>
      </c>
      <c r="G2" s="33" t="s">
        <v>19</v>
      </c>
      <c r="H2" s="34" t="s">
        <v>20</v>
      </c>
      <c r="J2" s="69"/>
    </row>
    <row r="3" s="17" customFormat="1" ht="30" customHeight="1" spans="1:10">
      <c r="A3" s="30" t="s">
        <v>21</v>
      </c>
      <c r="B3" s="30" t="s">
        <v>22</v>
      </c>
      <c r="C3" s="30"/>
      <c r="D3" s="30"/>
      <c r="E3" s="30"/>
      <c r="F3" s="33"/>
      <c r="G3" s="33">
        <f>SUM(G4:G70)</f>
        <v>1650562.1448</v>
      </c>
      <c r="H3" s="35"/>
      <c r="J3" s="69"/>
    </row>
    <row r="4" s="18" customFormat="1" ht="220" customHeight="1" spans="1:10">
      <c r="A4" s="36">
        <v>1</v>
      </c>
      <c r="B4" s="37" t="s">
        <v>23</v>
      </c>
      <c r="C4" s="37" t="s">
        <v>24</v>
      </c>
      <c r="D4" s="38" t="s">
        <v>25</v>
      </c>
      <c r="E4" s="38">
        <f>1212.4+713.41</f>
        <v>1925.81</v>
      </c>
      <c r="F4" s="39">
        <v>125.48</v>
      </c>
      <c r="G4" s="39">
        <f>F4*E4</f>
        <v>241650.6388</v>
      </c>
      <c r="H4" s="40" t="s">
        <v>26</v>
      </c>
      <c r="J4" s="70"/>
    </row>
    <row r="5" s="18" customFormat="1" ht="164" customHeight="1" spans="1:12">
      <c r="A5" s="36">
        <v>2</v>
      </c>
      <c r="B5" s="37" t="s">
        <v>27</v>
      </c>
      <c r="C5" s="37" t="s">
        <v>28</v>
      </c>
      <c r="D5" s="38" t="s">
        <v>25</v>
      </c>
      <c r="E5" s="38">
        <f>110.98+319.36</f>
        <v>430.34</v>
      </c>
      <c r="F5" s="39">
        <v>48.58</v>
      </c>
      <c r="G5" s="39">
        <f t="shared" ref="G5:G68" si="0">E5*F5</f>
        <v>20905.9172</v>
      </c>
      <c r="H5" s="40" t="s">
        <v>26</v>
      </c>
      <c r="J5" s="70"/>
      <c r="L5" s="18">
        <f>J5*1.012</f>
        <v>0</v>
      </c>
    </row>
    <row r="6" s="18" customFormat="1" ht="177" customHeight="1" spans="1:12">
      <c r="A6" s="36">
        <v>3</v>
      </c>
      <c r="B6" s="37" t="s">
        <v>29</v>
      </c>
      <c r="C6" s="37" t="s">
        <v>30</v>
      </c>
      <c r="D6" s="38" t="s">
        <v>25</v>
      </c>
      <c r="E6" s="38">
        <f>113.47+169.6</f>
        <v>283.07</v>
      </c>
      <c r="F6" s="39">
        <v>139.38</v>
      </c>
      <c r="G6" s="39">
        <f t="shared" si="0"/>
        <v>39454.2966</v>
      </c>
      <c r="H6" s="40" t="s">
        <v>26</v>
      </c>
      <c r="J6" s="70"/>
      <c r="L6" s="18">
        <f>J6*1.01</f>
        <v>0</v>
      </c>
    </row>
    <row r="7" s="18" customFormat="1" ht="234" customHeight="1" spans="1:10">
      <c r="A7" s="36">
        <v>4</v>
      </c>
      <c r="B7" s="37" t="s">
        <v>31</v>
      </c>
      <c r="C7" s="37" t="s">
        <v>32</v>
      </c>
      <c r="D7" s="38" t="s">
        <v>33</v>
      </c>
      <c r="E7" s="38" t="s">
        <v>34</v>
      </c>
      <c r="F7" s="39">
        <v>20.4</v>
      </c>
      <c r="G7" s="39">
        <f t="shared" si="0"/>
        <v>3712.8</v>
      </c>
      <c r="H7" s="40" t="s">
        <v>26</v>
      </c>
      <c r="J7" s="70"/>
    </row>
    <row r="8" s="18" customFormat="1" ht="222" customHeight="1" spans="1:10">
      <c r="A8" s="36">
        <v>5</v>
      </c>
      <c r="B8" s="37" t="s">
        <v>35</v>
      </c>
      <c r="C8" s="37" t="s">
        <v>36</v>
      </c>
      <c r="D8" s="38" t="s">
        <v>33</v>
      </c>
      <c r="E8" s="38" t="s">
        <v>37</v>
      </c>
      <c r="F8" s="39">
        <v>22.44</v>
      </c>
      <c r="G8" s="39">
        <f t="shared" si="0"/>
        <v>6340.8708</v>
      </c>
      <c r="H8" s="40" t="s">
        <v>26</v>
      </c>
      <c r="J8" s="70"/>
    </row>
    <row r="9" s="18" customFormat="1" ht="237" customHeight="1" spans="1:10">
      <c r="A9" s="36">
        <v>6</v>
      </c>
      <c r="B9" s="37" t="s">
        <v>38</v>
      </c>
      <c r="C9" s="37" t="s">
        <v>39</v>
      </c>
      <c r="D9" s="38" t="s">
        <v>33</v>
      </c>
      <c r="E9" s="38" t="s">
        <v>40</v>
      </c>
      <c r="F9" s="39">
        <v>22.44</v>
      </c>
      <c r="G9" s="39">
        <f t="shared" si="0"/>
        <v>195.6768</v>
      </c>
      <c r="H9" s="40" t="s">
        <v>26</v>
      </c>
      <c r="J9" s="70"/>
    </row>
    <row r="10" s="19" customFormat="1" ht="224" customHeight="1" spans="1:10">
      <c r="A10" s="36">
        <v>7</v>
      </c>
      <c r="B10" s="37" t="s">
        <v>41</v>
      </c>
      <c r="C10" s="37" t="s">
        <v>42</v>
      </c>
      <c r="D10" s="38" t="s">
        <v>43</v>
      </c>
      <c r="E10" s="38" t="s">
        <v>44</v>
      </c>
      <c r="F10" s="39">
        <v>3.06</v>
      </c>
      <c r="G10" s="39">
        <f t="shared" si="0"/>
        <v>8262</v>
      </c>
      <c r="H10" s="40" t="s">
        <v>26</v>
      </c>
      <c r="J10" s="71"/>
    </row>
    <row r="11" s="19" customFormat="1" ht="231" customHeight="1" spans="1:10">
      <c r="A11" s="36">
        <v>8</v>
      </c>
      <c r="B11" s="37" t="s">
        <v>45</v>
      </c>
      <c r="C11" s="37" t="s">
        <v>46</v>
      </c>
      <c r="D11" s="38" t="s">
        <v>33</v>
      </c>
      <c r="E11" s="38" t="s">
        <v>47</v>
      </c>
      <c r="F11" s="39">
        <v>56.1</v>
      </c>
      <c r="G11" s="39">
        <f t="shared" si="0"/>
        <v>810.084</v>
      </c>
      <c r="H11" s="40" t="s">
        <v>26</v>
      </c>
      <c r="J11" s="71"/>
    </row>
    <row r="12" s="19" customFormat="1" ht="252" customHeight="1" spans="1:10">
      <c r="A12" s="36">
        <v>9</v>
      </c>
      <c r="B12" s="37" t="s">
        <v>48</v>
      </c>
      <c r="C12" s="37" t="s">
        <v>49</v>
      </c>
      <c r="D12" s="38" t="s">
        <v>25</v>
      </c>
      <c r="E12" s="38" t="s">
        <v>50</v>
      </c>
      <c r="F12" s="39">
        <v>96.9</v>
      </c>
      <c r="G12" s="39">
        <f t="shared" si="0"/>
        <v>6952.575</v>
      </c>
      <c r="H12" s="40" t="s">
        <v>26</v>
      </c>
      <c r="J12" s="71"/>
    </row>
    <row r="13" s="19" customFormat="1" ht="234" customHeight="1" spans="1:10">
      <c r="A13" s="36">
        <v>10</v>
      </c>
      <c r="B13" s="37" t="s">
        <v>51</v>
      </c>
      <c r="C13" s="37" t="s">
        <v>52</v>
      </c>
      <c r="D13" s="38" t="s">
        <v>33</v>
      </c>
      <c r="E13" s="38" t="s">
        <v>53</v>
      </c>
      <c r="F13" s="39">
        <v>5.1</v>
      </c>
      <c r="G13" s="39">
        <f t="shared" si="0"/>
        <v>38859.909</v>
      </c>
      <c r="H13" s="40" t="s">
        <v>26</v>
      </c>
      <c r="J13" s="71"/>
    </row>
    <row r="14" s="19" customFormat="1" ht="239" customHeight="1" spans="1:10">
      <c r="A14" s="36">
        <v>11</v>
      </c>
      <c r="B14" s="37" t="s">
        <v>54</v>
      </c>
      <c r="C14" s="37" t="s">
        <v>55</v>
      </c>
      <c r="D14" s="38" t="s">
        <v>33</v>
      </c>
      <c r="E14" s="38" t="s">
        <v>56</v>
      </c>
      <c r="F14" s="39">
        <v>20.4</v>
      </c>
      <c r="G14" s="39">
        <f t="shared" si="0"/>
        <v>9659.808</v>
      </c>
      <c r="H14" s="40" t="s">
        <v>26</v>
      </c>
      <c r="J14" s="71"/>
    </row>
    <row r="15" s="19" customFormat="1" ht="226" customHeight="1" spans="1:10">
      <c r="A15" s="36">
        <v>12</v>
      </c>
      <c r="B15" s="37" t="s">
        <v>57</v>
      </c>
      <c r="C15" s="37" t="s">
        <v>58</v>
      </c>
      <c r="D15" s="38" t="s">
        <v>43</v>
      </c>
      <c r="E15" s="38" t="s">
        <v>59</v>
      </c>
      <c r="F15" s="39">
        <v>20.4</v>
      </c>
      <c r="G15" s="39">
        <f t="shared" si="0"/>
        <v>2448</v>
      </c>
      <c r="H15" s="40" t="s">
        <v>26</v>
      </c>
      <c r="J15" s="71"/>
    </row>
    <row r="16" s="19" customFormat="1" ht="78" customHeight="1" spans="1:10">
      <c r="A16" s="36">
        <v>13</v>
      </c>
      <c r="B16" s="37" t="s">
        <v>60</v>
      </c>
      <c r="C16" s="37" t="s">
        <v>61</v>
      </c>
      <c r="D16" s="38" t="s">
        <v>33</v>
      </c>
      <c r="E16" s="38">
        <f>5688.52+282.57</f>
        <v>5971.09</v>
      </c>
      <c r="F16" s="39">
        <v>2.04</v>
      </c>
      <c r="G16" s="39">
        <f t="shared" si="0"/>
        <v>12181.0236</v>
      </c>
      <c r="H16" s="40" t="s">
        <v>26</v>
      </c>
      <c r="J16" s="71"/>
    </row>
    <row r="17" s="19" customFormat="1" ht="90" customHeight="1" spans="1:10">
      <c r="A17" s="36">
        <v>14</v>
      </c>
      <c r="B17" s="37" t="s">
        <v>62</v>
      </c>
      <c r="C17" s="37" t="s">
        <v>63</v>
      </c>
      <c r="D17" s="38" t="s">
        <v>33</v>
      </c>
      <c r="E17" s="38" t="s">
        <v>34</v>
      </c>
      <c r="F17" s="39">
        <v>12.24</v>
      </c>
      <c r="G17" s="39">
        <f t="shared" si="0"/>
        <v>2227.68</v>
      </c>
      <c r="H17" s="40" t="s">
        <v>26</v>
      </c>
      <c r="J17" s="71"/>
    </row>
    <row r="18" s="19" customFormat="1" ht="102" customHeight="1" spans="1:10">
      <c r="A18" s="36">
        <v>15</v>
      </c>
      <c r="B18" s="37" t="s">
        <v>64</v>
      </c>
      <c r="C18" s="37" t="s">
        <v>65</v>
      </c>
      <c r="D18" s="38" t="s">
        <v>33</v>
      </c>
      <c r="E18" s="38" t="s">
        <v>34</v>
      </c>
      <c r="F18" s="39">
        <v>8.16</v>
      </c>
      <c r="G18" s="39">
        <f t="shared" si="0"/>
        <v>1485.12</v>
      </c>
      <c r="H18" s="40" t="s">
        <v>26</v>
      </c>
      <c r="J18" s="71"/>
    </row>
    <row r="19" s="19" customFormat="1" ht="138" customHeight="1" spans="1:10">
      <c r="A19" s="36">
        <v>16</v>
      </c>
      <c r="B19" s="37" t="s">
        <v>66</v>
      </c>
      <c r="C19" s="37" t="s">
        <v>67</v>
      </c>
      <c r="D19" s="38" t="s">
        <v>43</v>
      </c>
      <c r="E19" s="38" t="s">
        <v>44</v>
      </c>
      <c r="F19" s="39">
        <v>15.3</v>
      </c>
      <c r="G19" s="39">
        <f t="shared" si="0"/>
        <v>41310</v>
      </c>
      <c r="H19" s="40" t="s">
        <v>26</v>
      </c>
      <c r="J19" s="71"/>
    </row>
    <row r="20" s="19" customFormat="1" ht="94" customHeight="1" spans="1:10">
      <c r="A20" s="36">
        <v>17</v>
      </c>
      <c r="B20" s="37" t="s">
        <v>68</v>
      </c>
      <c r="C20" s="37" t="s">
        <v>69</v>
      </c>
      <c r="D20" s="38" t="s">
        <v>33</v>
      </c>
      <c r="E20" s="38" t="s">
        <v>70</v>
      </c>
      <c r="F20" s="39">
        <v>18.36</v>
      </c>
      <c r="G20" s="39">
        <f t="shared" si="0"/>
        <v>12464.604</v>
      </c>
      <c r="H20" s="40" t="s">
        <v>26</v>
      </c>
      <c r="J20" s="71"/>
    </row>
    <row r="21" s="19" customFormat="1" ht="112" customHeight="1" spans="1:10">
      <c r="A21" s="36">
        <v>18</v>
      </c>
      <c r="B21" s="37" t="s">
        <v>71</v>
      </c>
      <c r="C21" s="37" t="s">
        <v>72</v>
      </c>
      <c r="D21" s="38" t="s">
        <v>33</v>
      </c>
      <c r="E21" s="38" t="s">
        <v>73</v>
      </c>
      <c r="F21" s="39">
        <v>5.1</v>
      </c>
      <c r="G21" s="39">
        <f t="shared" si="0"/>
        <v>61565.007</v>
      </c>
      <c r="H21" s="40" t="s">
        <v>26</v>
      </c>
      <c r="J21" s="71"/>
    </row>
    <row r="22" s="19" customFormat="1" ht="188" customHeight="1" spans="1:10">
      <c r="A22" s="36">
        <v>19</v>
      </c>
      <c r="B22" s="37" t="s">
        <v>74</v>
      </c>
      <c r="C22" s="37" t="s">
        <v>75</v>
      </c>
      <c r="D22" s="38" t="s">
        <v>33</v>
      </c>
      <c r="E22" s="38" t="s">
        <v>73</v>
      </c>
      <c r="F22" s="39">
        <v>10.2</v>
      </c>
      <c r="G22" s="39">
        <f t="shared" si="0"/>
        <v>123130.014</v>
      </c>
      <c r="H22" s="40" t="s">
        <v>26</v>
      </c>
      <c r="J22" s="71"/>
    </row>
    <row r="23" s="19" customFormat="1" ht="98" customHeight="1" spans="1:10">
      <c r="A23" s="36">
        <v>20</v>
      </c>
      <c r="B23" s="37" t="s">
        <v>76</v>
      </c>
      <c r="C23" s="37" t="s">
        <v>77</v>
      </c>
      <c r="D23" s="38" t="s">
        <v>33</v>
      </c>
      <c r="E23" s="38" t="s">
        <v>78</v>
      </c>
      <c r="F23" s="39">
        <v>12.24</v>
      </c>
      <c r="G23" s="39">
        <f t="shared" si="0"/>
        <v>19124.388</v>
      </c>
      <c r="H23" s="40" t="s">
        <v>26</v>
      </c>
      <c r="J23" s="71"/>
    </row>
    <row r="24" s="19" customFormat="1" ht="91" customHeight="1" spans="1:10">
      <c r="A24" s="36">
        <v>21</v>
      </c>
      <c r="B24" s="37" t="s">
        <v>79</v>
      </c>
      <c r="C24" s="37" t="s">
        <v>80</v>
      </c>
      <c r="D24" s="38" t="s">
        <v>33</v>
      </c>
      <c r="E24" s="38" t="s">
        <v>81</v>
      </c>
      <c r="F24" s="39">
        <v>25.5</v>
      </c>
      <c r="G24" s="39">
        <f t="shared" si="0"/>
        <v>62201.64</v>
      </c>
      <c r="H24" s="40" t="s">
        <v>26</v>
      </c>
      <c r="J24" s="71"/>
    </row>
    <row r="25" s="19" customFormat="1" ht="148" customHeight="1" spans="1:10">
      <c r="A25" s="36">
        <v>22</v>
      </c>
      <c r="B25" s="37" t="s">
        <v>82</v>
      </c>
      <c r="C25" s="37" t="s">
        <v>83</v>
      </c>
      <c r="D25" s="38" t="s">
        <v>33</v>
      </c>
      <c r="E25" s="38" t="s">
        <v>78</v>
      </c>
      <c r="F25" s="39">
        <v>8.16</v>
      </c>
      <c r="G25" s="39">
        <f t="shared" si="0"/>
        <v>12749.592</v>
      </c>
      <c r="H25" s="40" t="s">
        <v>26</v>
      </c>
      <c r="J25" s="71"/>
    </row>
    <row r="26" s="19" customFormat="1" ht="79" customHeight="1" spans="1:10">
      <c r="A26" s="36">
        <v>23</v>
      </c>
      <c r="B26" s="37" t="s">
        <v>84</v>
      </c>
      <c r="C26" s="37" t="s">
        <v>85</v>
      </c>
      <c r="D26" s="38" t="s">
        <v>33</v>
      </c>
      <c r="E26" s="38" t="s">
        <v>78</v>
      </c>
      <c r="F26" s="39">
        <v>18.36</v>
      </c>
      <c r="G26" s="39">
        <f t="shared" si="0"/>
        <v>28686.582</v>
      </c>
      <c r="H26" s="40" t="s">
        <v>26</v>
      </c>
      <c r="J26" s="71"/>
    </row>
    <row r="27" s="19" customFormat="1" ht="141" customHeight="1" spans="1:10">
      <c r="A27" s="36">
        <v>24</v>
      </c>
      <c r="B27" s="37" t="s">
        <v>86</v>
      </c>
      <c r="C27" s="37" t="s">
        <v>87</v>
      </c>
      <c r="D27" s="38" t="s">
        <v>33</v>
      </c>
      <c r="E27" s="38">
        <f>1562.45+6484.85</f>
        <v>8047.3</v>
      </c>
      <c r="F27" s="39">
        <v>25.5</v>
      </c>
      <c r="G27" s="39">
        <f t="shared" si="0"/>
        <v>205206.15</v>
      </c>
      <c r="H27" s="40" t="s">
        <v>26</v>
      </c>
      <c r="J27" s="71"/>
    </row>
    <row r="28" s="19" customFormat="1" ht="151" customHeight="1" spans="1:10">
      <c r="A28" s="36">
        <v>25</v>
      </c>
      <c r="B28" s="37" t="s">
        <v>88</v>
      </c>
      <c r="C28" s="37" t="s">
        <v>89</v>
      </c>
      <c r="D28" s="38" t="s">
        <v>90</v>
      </c>
      <c r="E28" s="38" t="s">
        <v>91</v>
      </c>
      <c r="F28" s="39">
        <v>3876</v>
      </c>
      <c r="G28" s="39">
        <f t="shared" si="0"/>
        <v>3876</v>
      </c>
      <c r="H28" s="40" t="s">
        <v>26</v>
      </c>
      <c r="J28" s="71"/>
    </row>
    <row r="29" s="19" customFormat="1" ht="176" customHeight="1" spans="1:10">
      <c r="A29" s="36">
        <v>26</v>
      </c>
      <c r="B29" s="37" t="s">
        <v>92</v>
      </c>
      <c r="C29" s="37" t="s">
        <v>93</v>
      </c>
      <c r="D29" s="38" t="s">
        <v>33</v>
      </c>
      <c r="E29" s="38" t="s">
        <v>81</v>
      </c>
      <c r="F29" s="39">
        <v>25.5</v>
      </c>
      <c r="G29" s="39">
        <f t="shared" si="0"/>
        <v>62201.64</v>
      </c>
      <c r="H29" s="40" t="s">
        <v>26</v>
      </c>
      <c r="J29" s="71"/>
    </row>
    <row r="30" s="19" customFormat="1" ht="151" customHeight="1" spans="1:10">
      <c r="A30" s="36">
        <v>27</v>
      </c>
      <c r="B30" s="37" t="s">
        <v>94</v>
      </c>
      <c r="C30" s="37" t="s">
        <v>95</v>
      </c>
      <c r="D30" s="38" t="s">
        <v>90</v>
      </c>
      <c r="E30" s="38" t="s">
        <v>91</v>
      </c>
      <c r="F30" s="39">
        <v>2244</v>
      </c>
      <c r="G30" s="39">
        <f t="shared" si="0"/>
        <v>2244</v>
      </c>
      <c r="H30" s="40" t="s">
        <v>26</v>
      </c>
      <c r="J30" s="71"/>
    </row>
    <row r="31" s="19" customFormat="1" ht="80" customHeight="1" spans="1:10">
      <c r="A31" s="36">
        <v>28</v>
      </c>
      <c r="B31" s="37" t="s">
        <v>96</v>
      </c>
      <c r="C31" s="37" t="s">
        <v>97</v>
      </c>
      <c r="D31" s="38" t="s">
        <v>43</v>
      </c>
      <c r="E31" s="38" t="s">
        <v>98</v>
      </c>
      <c r="F31" s="39">
        <v>28.56</v>
      </c>
      <c r="G31" s="39">
        <f t="shared" si="0"/>
        <v>12769.176</v>
      </c>
      <c r="H31" s="40" t="s">
        <v>26</v>
      </c>
      <c r="J31" s="71"/>
    </row>
    <row r="32" s="19" customFormat="1" ht="62" customHeight="1" spans="1:10">
      <c r="A32" s="36">
        <v>29</v>
      </c>
      <c r="B32" s="37" t="s">
        <v>99</v>
      </c>
      <c r="C32" s="37" t="s">
        <v>100</v>
      </c>
      <c r="D32" s="38" t="s">
        <v>33</v>
      </c>
      <c r="E32" s="38" t="s">
        <v>101</v>
      </c>
      <c r="F32" s="39">
        <v>30.6</v>
      </c>
      <c r="G32" s="39">
        <f t="shared" si="0"/>
        <v>297.126</v>
      </c>
      <c r="H32" s="40" t="s">
        <v>26</v>
      </c>
      <c r="J32" s="71"/>
    </row>
    <row r="33" s="19" customFormat="1" ht="87" customHeight="1" spans="1:10">
      <c r="A33" s="36">
        <v>30</v>
      </c>
      <c r="B33" s="37" t="s">
        <v>102</v>
      </c>
      <c r="C33" s="37" t="s">
        <v>103</v>
      </c>
      <c r="D33" s="38" t="s">
        <v>33</v>
      </c>
      <c r="E33" s="38" t="s">
        <v>104</v>
      </c>
      <c r="F33" s="39">
        <v>16.32</v>
      </c>
      <c r="G33" s="39">
        <f t="shared" si="0"/>
        <v>29652.624</v>
      </c>
      <c r="H33" s="40" t="s">
        <v>26</v>
      </c>
      <c r="J33" s="71"/>
    </row>
    <row r="34" s="19" customFormat="1" ht="60" customHeight="1" spans="1:10">
      <c r="A34" s="36">
        <v>31</v>
      </c>
      <c r="B34" s="37" t="s">
        <v>105</v>
      </c>
      <c r="C34" s="37" t="s">
        <v>106</v>
      </c>
      <c r="D34" s="38" t="s">
        <v>33</v>
      </c>
      <c r="E34" s="38" t="s">
        <v>104</v>
      </c>
      <c r="F34" s="39">
        <v>8.16</v>
      </c>
      <c r="G34" s="39">
        <f t="shared" si="0"/>
        <v>14826.312</v>
      </c>
      <c r="H34" s="40" t="s">
        <v>26</v>
      </c>
      <c r="J34" s="71"/>
    </row>
    <row r="35" s="19" customFormat="1" ht="187" customHeight="1" spans="1:10">
      <c r="A35" s="36">
        <v>32</v>
      </c>
      <c r="B35" s="37" t="s">
        <v>107</v>
      </c>
      <c r="C35" s="37" t="s">
        <v>108</v>
      </c>
      <c r="D35" s="38" t="s">
        <v>33</v>
      </c>
      <c r="E35" s="38" t="s">
        <v>104</v>
      </c>
      <c r="F35" s="39">
        <v>25.5</v>
      </c>
      <c r="G35" s="39">
        <f t="shared" si="0"/>
        <v>46332.225</v>
      </c>
      <c r="H35" s="40" t="s">
        <v>26</v>
      </c>
      <c r="J35" s="71"/>
    </row>
    <row r="36" s="19" customFormat="1" ht="171" customHeight="1" spans="1:10">
      <c r="A36" s="36">
        <v>33</v>
      </c>
      <c r="B36" s="37" t="s">
        <v>109</v>
      </c>
      <c r="C36" s="37" t="s">
        <v>110</v>
      </c>
      <c r="D36" s="38" t="s">
        <v>33</v>
      </c>
      <c r="E36" s="38" t="s">
        <v>104</v>
      </c>
      <c r="F36" s="39">
        <v>18.36</v>
      </c>
      <c r="G36" s="39">
        <f t="shared" si="0"/>
        <v>33359.202</v>
      </c>
      <c r="H36" s="40" t="s">
        <v>26</v>
      </c>
      <c r="J36" s="71"/>
    </row>
    <row r="37" s="19" customFormat="1" ht="93" customHeight="1" spans="1:10">
      <c r="A37" s="36">
        <v>34</v>
      </c>
      <c r="B37" s="37" t="s">
        <v>111</v>
      </c>
      <c r="C37" s="37" t="s">
        <v>112</v>
      </c>
      <c r="D37" s="38" t="s">
        <v>33</v>
      </c>
      <c r="E37" s="38" t="s">
        <v>37</v>
      </c>
      <c r="F37" s="39">
        <v>8.16</v>
      </c>
      <c r="G37" s="39">
        <f t="shared" si="0"/>
        <v>2305.7712</v>
      </c>
      <c r="H37" s="40" t="s">
        <v>26</v>
      </c>
      <c r="J37" s="71"/>
    </row>
    <row r="38" s="19" customFormat="1" ht="171" customHeight="1" spans="1:10">
      <c r="A38" s="36">
        <v>35</v>
      </c>
      <c r="B38" s="37" t="s">
        <v>113</v>
      </c>
      <c r="C38" s="37" t="s">
        <v>114</v>
      </c>
      <c r="D38" s="38" t="s">
        <v>33</v>
      </c>
      <c r="E38" s="38" t="s">
        <v>37</v>
      </c>
      <c r="F38" s="39">
        <v>8.16</v>
      </c>
      <c r="G38" s="39">
        <f t="shared" si="0"/>
        <v>2305.7712</v>
      </c>
      <c r="H38" s="40" t="s">
        <v>26</v>
      </c>
      <c r="J38" s="71"/>
    </row>
    <row r="39" s="19" customFormat="1" ht="75" customHeight="1" spans="1:10">
      <c r="A39" s="36">
        <v>36</v>
      </c>
      <c r="B39" s="37" t="s">
        <v>84</v>
      </c>
      <c r="C39" s="37" t="s">
        <v>115</v>
      </c>
      <c r="D39" s="38" t="s">
        <v>33</v>
      </c>
      <c r="E39" s="38" t="s">
        <v>116</v>
      </c>
      <c r="F39" s="39">
        <v>18.36</v>
      </c>
      <c r="G39" s="39">
        <f t="shared" si="0"/>
        <v>22647.2436</v>
      </c>
      <c r="H39" s="40" t="s">
        <v>26</v>
      </c>
      <c r="J39" s="71"/>
    </row>
    <row r="40" s="19" customFormat="1" ht="84" customHeight="1" spans="1:10">
      <c r="A40" s="36">
        <v>37</v>
      </c>
      <c r="B40" s="37" t="s">
        <v>117</v>
      </c>
      <c r="C40" s="37" t="s">
        <v>118</v>
      </c>
      <c r="D40" s="38" t="s">
        <v>33</v>
      </c>
      <c r="E40" s="38" t="s">
        <v>116</v>
      </c>
      <c r="F40" s="39">
        <v>18.36</v>
      </c>
      <c r="G40" s="39">
        <f t="shared" si="0"/>
        <v>22647.2436</v>
      </c>
      <c r="H40" s="40" t="s">
        <v>26</v>
      </c>
      <c r="J40" s="71"/>
    </row>
    <row r="41" s="19" customFormat="1" ht="78" customHeight="1" spans="1:10">
      <c r="A41" s="36">
        <v>38</v>
      </c>
      <c r="B41" s="37" t="s">
        <v>119</v>
      </c>
      <c r="C41" s="37" t="s">
        <v>120</v>
      </c>
      <c r="D41" s="38" t="s">
        <v>33</v>
      </c>
      <c r="E41" s="38" t="s">
        <v>116</v>
      </c>
      <c r="F41" s="39">
        <v>18.36</v>
      </c>
      <c r="G41" s="39">
        <f t="shared" si="0"/>
        <v>22647.2436</v>
      </c>
      <c r="H41" s="40" t="s">
        <v>26</v>
      </c>
      <c r="J41" s="71"/>
    </row>
    <row r="42" s="19" customFormat="1" ht="177" customHeight="1" spans="1:10">
      <c r="A42" s="36">
        <v>39</v>
      </c>
      <c r="B42" s="37" t="s">
        <v>121</v>
      </c>
      <c r="C42" s="37" t="s">
        <v>122</v>
      </c>
      <c r="D42" s="38" t="s">
        <v>33</v>
      </c>
      <c r="E42" s="38" t="s">
        <v>116</v>
      </c>
      <c r="F42" s="39">
        <v>12.24</v>
      </c>
      <c r="G42" s="39">
        <f t="shared" si="0"/>
        <v>15098.1624</v>
      </c>
      <c r="H42" s="40" t="s">
        <v>26</v>
      </c>
      <c r="J42" s="71"/>
    </row>
    <row r="43" s="19" customFormat="1" ht="81" customHeight="1" spans="1:10">
      <c r="A43" s="36">
        <v>40</v>
      </c>
      <c r="B43" s="37" t="s">
        <v>123</v>
      </c>
      <c r="C43" s="37" t="s">
        <v>124</v>
      </c>
      <c r="D43" s="38" t="s">
        <v>33</v>
      </c>
      <c r="E43" s="38" t="s">
        <v>125</v>
      </c>
      <c r="F43" s="39">
        <v>18.36</v>
      </c>
      <c r="G43" s="39">
        <f t="shared" si="0"/>
        <v>4738.716</v>
      </c>
      <c r="H43" s="40" t="s">
        <v>26</v>
      </c>
      <c r="J43" s="71"/>
    </row>
    <row r="44" s="19" customFormat="1" ht="77" customHeight="1" spans="1:10">
      <c r="A44" s="36">
        <v>41</v>
      </c>
      <c r="B44" s="37" t="s">
        <v>126</v>
      </c>
      <c r="C44" s="37" t="s">
        <v>127</v>
      </c>
      <c r="D44" s="38" t="s">
        <v>33</v>
      </c>
      <c r="E44" s="38" t="s">
        <v>125</v>
      </c>
      <c r="F44" s="39">
        <v>18.36</v>
      </c>
      <c r="G44" s="39">
        <f t="shared" si="0"/>
        <v>4738.716</v>
      </c>
      <c r="H44" s="40" t="s">
        <v>26</v>
      </c>
      <c r="J44" s="71"/>
    </row>
    <row r="45" s="19" customFormat="1" ht="77" customHeight="1" spans="1:10">
      <c r="A45" s="36">
        <v>42</v>
      </c>
      <c r="B45" s="37" t="s">
        <v>128</v>
      </c>
      <c r="C45" s="37" t="s">
        <v>129</v>
      </c>
      <c r="D45" s="38" t="s">
        <v>33</v>
      </c>
      <c r="E45" s="38" t="s">
        <v>130</v>
      </c>
      <c r="F45" s="39">
        <v>18.36</v>
      </c>
      <c r="G45" s="39">
        <f t="shared" si="0"/>
        <v>5494.23</v>
      </c>
      <c r="H45" s="40" t="s">
        <v>26</v>
      </c>
      <c r="J45" s="71"/>
    </row>
    <row r="46" s="19" customFormat="1" ht="113" customHeight="1" spans="1:10">
      <c r="A46" s="36">
        <v>43</v>
      </c>
      <c r="B46" s="37" t="s">
        <v>131</v>
      </c>
      <c r="C46" s="37" t="s">
        <v>132</v>
      </c>
      <c r="D46" s="38" t="s">
        <v>25</v>
      </c>
      <c r="E46" s="38" t="s">
        <v>133</v>
      </c>
      <c r="F46" s="39">
        <v>285.6</v>
      </c>
      <c r="G46" s="39">
        <f t="shared" si="0"/>
        <v>7799.736</v>
      </c>
      <c r="H46" s="40" t="s">
        <v>26</v>
      </c>
      <c r="J46" s="71"/>
    </row>
    <row r="47" s="19" customFormat="1" ht="90" customHeight="1" spans="1:10">
      <c r="A47" s="36">
        <v>44</v>
      </c>
      <c r="B47" s="37" t="s">
        <v>134</v>
      </c>
      <c r="C47" s="37" t="s">
        <v>135</v>
      </c>
      <c r="D47" s="38" t="s">
        <v>25</v>
      </c>
      <c r="E47" s="38">
        <f>34.96+53.9</f>
        <v>88.86</v>
      </c>
      <c r="F47" s="39">
        <v>56.1</v>
      </c>
      <c r="G47" s="39">
        <f t="shared" si="0"/>
        <v>4985.046</v>
      </c>
      <c r="H47" s="40" t="s">
        <v>26</v>
      </c>
      <c r="J47" s="71"/>
    </row>
    <row r="48" s="19" customFormat="1" ht="151" customHeight="1" spans="1:10">
      <c r="A48" s="36">
        <v>45</v>
      </c>
      <c r="B48" s="37" t="s">
        <v>136</v>
      </c>
      <c r="C48" s="37" t="s">
        <v>137</v>
      </c>
      <c r="D48" s="38" t="s">
        <v>25</v>
      </c>
      <c r="E48" s="38">
        <f>18.1+7.57+27.89</f>
        <v>53.56</v>
      </c>
      <c r="F48" s="39">
        <v>61.2</v>
      </c>
      <c r="G48" s="39">
        <f t="shared" si="0"/>
        <v>3277.872</v>
      </c>
      <c r="H48" s="40" t="s">
        <v>26</v>
      </c>
      <c r="J48" s="71"/>
    </row>
    <row r="49" s="19" customFormat="1" ht="116" customHeight="1" spans="1:10">
      <c r="A49" s="36">
        <v>46</v>
      </c>
      <c r="B49" s="37" t="s">
        <v>138</v>
      </c>
      <c r="C49" s="37" t="s">
        <v>139</v>
      </c>
      <c r="D49" s="38" t="s">
        <v>25</v>
      </c>
      <c r="E49" s="38">
        <f>57.32+0.55+87.81</f>
        <v>145.68</v>
      </c>
      <c r="F49" s="39">
        <v>285.6</v>
      </c>
      <c r="G49" s="39">
        <f t="shared" si="0"/>
        <v>41606.208</v>
      </c>
      <c r="H49" s="40" t="s">
        <v>26</v>
      </c>
      <c r="J49" s="71"/>
    </row>
    <row r="50" s="19" customFormat="1" ht="121" customHeight="1" spans="1:10">
      <c r="A50" s="36">
        <v>47</v>
      </c>
      <c r="B50" s="37" t="s">
        <v>140</v>
      </c>
      <c r="C50" s="37" t="s">
        <v>141</v>
      </c>
      <c r="D50" s="38" t="s">
        <v>25</v>
      </c>
      <c r="E50" s="38">
        <f>133.48+190.25</f>
        <v>323.73</v>
      </c>
      <c r="F50" s="39">
        <v>285.6</v>
      </c>
      <c r="G50" s="39">
        <f t="shared" si="0"/>
        <v>92457.288</v>
      </c>
      <c r="H50" s="40" t="s">
        <v>26</v>
      </c>
      <c r="J50" s="71"/>
    </row>
    <row r="51" s="19" customFormat="1" ht="106" customHeight="1" spans="1:10">
      <c r="A51" s="36">
        <v>48</v>
      </c>
      <c r="B51" s="37" t="s">
        <v>142</v>
      </c>
      <c r="C51" s="37" t="s">
        <v>143</v>
      </c>
      <c r="D51" s="38" t="s">
        <v>25</v>
      </c>
      <c r="E51" s="38">
        <f>28.83+38.67</f>
        <v>67.5</v>
      </c>
      <c r="F51" s="39">
        <v>285.6</v>
      </c>
      <c r="G51" s="39">
        <f t="shared" si="0"/>
        <v>19278</v>
      </c>
      <c r="H51" s="40" t="s">
        <v>26</v>
      </c>
      <c r="J51" s="71"/>
    </row>
    <row r="52" s="19" customFormat="1" ht="87" customHeight="1" spans="1:10">
      <c r="A52" s="36">
        <v>49</v>
      </c>
      <c r="B52" s="37" t="s">
        <v>144</v>
      </c>
      <c r="C52" s="37" t="s">
        <v>145</v>
      </c>
      <c r="D52" s="38" t="s">
        <v>43</v>
      </c>
      <c r="E52" s="38">
        <f>2.41+33.11</f>
        <v>35.52</v>
      </c>
      <c r="F52" s="39">
        <v>20.4</v>
      </c>
      <c r="G52" s="39">
        <f t="shared" si="0"/>
        <v>724.608</v>
      </c>
      <c r="H52" s="40" t="s">
        <v>26</v>
      </c>
      <c r="J52" s="71"/>
    </row>
    <row r="53" s="19" customFormat="1" ht="90" customHeight="1" spans="1:10">
      <c r="A53" s="36">
        <v>50</v>
      </c>
      <c r="B53" s="37" t="s">
        <v>146</v>
      </c>
      <c r="C53" s="37" t="s">
        <v>147</v>
      </c>
      <c r="D53" s="38" t="s">
        <v>33</v>
      </c>
      <c r="E53" s="38">
        <f>1167.92+1671.93</f>
        <v>2839.85</v>
      </c>
      <c r="F53" s="39">
        <v>18.36</v>
      </c>
      <c r="G53" s="39">
        <f t="shared" si="0"/>
        <v>52139.646</v>
      </c>
      <c r="H53" s="40" t="s">
        <v>26</v>
      </c>
      <c r="J53" s="71"/>
    </row>
    <row r="54" s="19" customFormat="1" ht="93" customHeight="1" spans="1:10">
      <c r="A54" s="36">
        <v>51</v>
      </c>
      <c r="B54" s="37" t="s">
        <v>148</v>
      </c>
      <c r="C54" s="37" t="s">
        <v>149</v>
      </c>
      <c r="D54" s="38" t="s">
        <v>33</v>
      </c>
      <c r="E54" s="38">
        <f>233.66+315.3</f>
        <v>548.96</v>
      </c>
      <c r="F54" s="39">
        <v>18.36</v>
      </c>
      <c r="G54" s="39">
        <f t="shared" si="0"/>
        <v>10078.9056</v>
      </c>
      <c r="H54" s="40" t="s">
        <v>26</v>
      </c>
      <c r="J54" s="71"/>
    </row>
    <row r="55" s="19" customFormat="1" ht="78" customHeight="1" spans="1:10">
      <c r="A55" s="36">
        <v>52</v>
      </c>
      <c r="B55" s="37" t="s">
        <v>150</v>
      </c>
      <c r="C55" s="37" t="s">
        <v>151</v>
      </c>
      <c r="D55" s="38" t="s">
        <v>152</v>
      </c>
      <c r="E55" s="38" t="s">
        <v>153</v>
      </c>
      <c r="F55" s="39">
        <v>18.36</v>
      </c>
      <c r="G55" s="39">
        <f t="shared" si="0"/>
        <v>844.56</v>
      </c>
      <c r="H55" s="40" t="s">
        <v>26</v>
      </c>
      <c r="J55" s="71"/>
    </row>
    <row r="56" s="19" customFormat="1" ht="104" customHeight="1" spans="1:10">
      <c r="A56" s="36">
        <v>53</v>
      </c>
      <c r="B56" s="37" t="s">
        <v>123</v>
      </c>
      <c r="C56" s="37" t="s">
        <v>154</v>
      </c>
      <c r="D56" s="38" t="s">
        <v>33</v>
      </c>
      <c r="E56" s="38" t="s">
        <v>155</v>
      </c>
      <c r="F56" s="39">
        <v>18.36</v>
      </c>
      <c r="G56" s="39">
        <f t="shared" si="0"/>
        <v>13989.5856</v>
      </c>
      <c r="H56" s="40" t="s">
        <v>26</v>
      </c>
      <c r="J56" s="71"/>
    </row>
    <row r="57" s="19" customFormat="1" ht="78" customHeight="1" spans="1:10">
      <c r="A57" s="36">
        <v>54</v>
      </c>
      <c r="B57" s="37" t="s">
        <v>156</v>
      </c>
      <c r="C57" s="37" t="s">
        <v>157</v>
      </c>
      <c r="D57" s="38" t="s">
        <v>25</v>
      </c>
      <c r="E57" s="38" t="s">
        <v>158</v>
      </c>
      <c r="F57" s="39">
        <v>153</v>
      </c>
      <c r="G57" s="39">
        <f t="shared" si="0"/>
        <v>273.87</v>
      </c>
      <c r="H57" s="40" t="s">
        <v>26</v>
      </c>
      <c r="J57" s="71"/>
    </row>
    <row r="58" s="19" customFormat="1" ht="141" customHeight="1" spans="1:10">
      <c r="A58" s="36">
        <v>55</v>
      </c>
      <c r="B58" s="37" t="s">
        <v>136</v>
      </c>
      <c r="C58" s="37" t="s">
        <v>159</v>
      </c>
      <c r="D58" s="38" t="s">
        <v>33</v>
      </c>
      <c r="E58" s="38" t="s">
        <v>160</v>
      </c>
      <c r="F58" s="39">
        <v>8.16</v>
      </c>
      <c r="G58" s="39">
        <f t="shared" si="0"/>
        <v>5.9568</v>
      </c>
      <c r="H58" s="40" t="s">
        <v>26</v>
      </c>
      <c r="J58" s="71"/>
    </row>
    <row r="59" s="19" customFormat="1" ht="103" customHeight="1" spans="1:10">
      <c r="A59" s="36">
        <v>56</v>
      </c>
      <c r="B59" s="37" t="s">
        <v>161</v>
      </c>
      <c r="C59" s="37" t="s">
        <v>162</v>
      </c>
      <c r="D59" s="38" t="s">
        <v>25</v>
      </c>
      <c r="E59" s="38" t="s">
        <v>163</v>
      </c>
      <c r="F59" s="39">
        <v>285.6</v>
      </c>
      <c r="G59" s="39">
        <f t="shared" si="0"/>
        <v>399.84</v>
      </c>
      <c r="H59" s="40" t="s">
        <v>26</v>
      </c>
      <c r="J59" s="71"/>
    </row>
    <row r="60" s="19" customFormat="1" ht="82" customHeight="1" spans="1:10">
      <c r="A60" s="36">
        <v>57</v>
      </c>
      <c r="B60" s="37" t="s">
        <v>146</v>
      </c>
      <c r="C60" s="37" t="s">
        <v>164</v>
      </c>
      <c r="D60" s="38" t="s">
        <v>33</v>
      </c>
      <c r="E60" s="38" t="s">
        <v>165</v>
      </c>
      <c r="F60" s="39">
        <v>18.36</v>
      </c>
      <c r="G60" s="39">
        <f t="shared" si="0"/>
        <v>205.9992</v>
      </c>
      <c r="H60" s="40" t="s">
        <v>26</v>
      </c>
      <c r="J60" s="71"/>
    </row>
    <row r="61" s="19" customFormat="1" ht="83" customHeight="1" spans="1:10">
      <c r="A61" s="36">
        <v>58</v>
      </c>
      <c r="B61" s="37" t="s">
        <v>166</v>
      </c>
      <c r="C61" s="37" t="s">
        <v>167</v>
      </c>
      <c r="D61" s="38" t="s">
        <v>33</v>
      </c>
      <c r="E61" s="38" t="s">
        <v>168</v>
      </c>
      <c r="F61" s="39">
        <v>18.36</v>
      </c>
      <c r="G61" s="39">
        <f t="shared" si="0"/>
        <v>9055.5192</v>
      </c>
      <c r="H61" s="40" t="s">
        <v>26</v>
      </c>
      <c r="J61" s="71"/>
    </row>
    <row r="62" s="19" customFormat="1" ht="111" customHeight="1" spans="1:10">
      <c r="A62" s="36">
        <v>59</v>
      </c>
      <c r="B62" s="37" t="s">
        <v>169</v>
      </c>
      <c r="C62" s="37" t="s">
        <v>170</v>
      </c>
      <c r="D62" s="38" t="s">
        <v>33</v>
      </c>
      <c r="E62" s="38" t="s">
        <v>168</v>
      </c>
      <c r="F62" s="39">
        <v>56.1</v>
      </c>
      <c r="G62" s="39">
        <f t="shared" si="0"/>
        <v>27669.642</v>
      </c>
      <c r="H62" s="40" t="s">
        <v>26</v>
      </c>
      <c r="J62" s="71"/>
    </row>
    <row r="63" s="19" customFormat="1" ht="103" customHeight="1" spans="1:10">
      <c r="A63" s="36">
        <v>60</v>
      </c>
      <c r="B63" s="37" t="s">
        <v>171</v>
      </c>
      <c r="C63" s="37" t="s">
        <v>172</v>
      </c>
      <c r="D63" s="38" t="s">
        <v>33</v>
      </c>
      <c r="E63" s="38" t="s">
        <v>173</v>
      </c>
      <c r="F63" s="39">
        <v>18.36</v>
      </c>
      <c r="G63" s="39">
        <f t="shared" si="0"/>
        <v>1189.728</v>
      </c>
      <c r="H63" s="40" t="s">
        <v>26</v>
      </c>
      <c r="J63" s="71"/>
    </row>
    <row r="64" s="19" customFormat="1" ht="158" customHeight="1" spans="1:10">
      <c r="A64" s="36">
        <v>61</v>
      </c>
      <c r="B64" s="37" t="s">
        <v>174</v>
      </c>
      <c r="C64" s="37" t="s">
        <v>175</v>
      </c>
      <c r="D64" s="38" t="s">
        <v>33</v>
      </c>
      <c r="E64" s="38" t="s">
        <v>176</v>
      </c>
      <c r="F64" s="39">
        <v>12.24</v>
      </c>
      <c r="G64" s="39">
        <f t="shared" si="0"/>
        <v>624.24</v>
      </c>
      <c r="H64" s="40" t="s">
        <v>26</v>
      </c>
      <c r="J64" s="71"/>
    </row>
    <row r="65" s="19" customFormat="1" ht="98" customHeight="1" spans="1:10">
      <c r="A65" s="36">
        <v>62</v>
      </c>
      <c r="B65" s="37" t="s">
        <v>177</v>
      </c>
      <c r="C65" s="37" t="s">
        <v>178</v>
      </c>
      <c r="D65" s="38" t="s">
        <v>25</v>
      </c>
      <c r="E65" s="38" t="s">
        <v>179</v>
      </c>
      <c r="F65" s="39">
        <v>561</v>
      </c>
      <c r="G65" s="39">
        <f t="shared" si="0"/>
        <v>4134.57</v>
      </c>
      <c r="H65" s="40" t="s">
        <v>26</v>
      </c>
      <c r="J65" s="71"/>
    </row>
    <row r="66" s="19" customFormat="1" ht="234" customHeight="1" spans="1:10">
      <c r="A66" s="36">
        <v>63</v>
      </c>
      <c r="B66" s="37" t="s">
        <v>180</v>
      </c>
      <c r="C66" s="37" t="s">
        <v>181</v>
      </c>
      <c r="D66" s="38" t="s">
        <v>33</v>
      </c>
      <c r="E66" s="38" t="s">
        <v>182</v>
      </c>
      <c r="F66" s="39">
        <v>5.1</v>
      </c>
      <c r="G66" s="39">
        <f t="shared" si="0"/>
        <v>37156.458</v>
      </c>
      <c r="H66" s="40" t="s">
        <v>26</v>
      </c>
      <c r="J66" s="71"/>
    </row>
    <row r="67" s="19" customFormat="1" ht="246" customHeight="1" spans="1:10">
      <c r="A67" s="36">
        <v>64</v>
      </c>
      <c r="B67" s="37" t="s">
        <v>183</v>
      </c>
      <c r="C67" s="37" t="s">
        <v>184</v>
      </c>
      <c r="D67" s="38" t="s">
        <v>25</v>
      </c>
      <c r="E67" s="38" t="s">
        <v>185</v>
      </c>
      <c r="F67" s="39">
        <v>96.9</v>
      </c>
      <c r="G67" s="39">
        <f t="shared" si="0"/>
        <v>9733.605</v>
      </c>
      <c r="H67" s="40" t="s">
        <v>26</v>
      </c>
      <c r="J67" s="71"/>
    </row>
    <row r="68" s="19" customFormat="1" ht="219" customHeight="1" spans="1:10">
      <c r="A68" s="36">
        <v>65</v>
      </c>
      <c r="B68" s="37" t="s">
        <v>186</v>
      </c>
      <c r="C68" s="37" t="s">
        <v>187</v>
      </c>
      <c r="D68" s="38" t="s">
        <v>33</v>
      </c>
      <c r="E68" s="38" t="s">
        <v>188</v>
      </c>
      <c r="F68" s="39">
        <v>6.12</v>
      </c>
      <c r="G68" s="39">
        <f t="shared" si="0"/>
        <v>36627.282</v>
      </c>
      <c r="H68" s="40" t="s">
        <v>26</v>
      </c>
      <c r="J68" s="71"/>
    </row>
    <row r="69" s="19" customFormat="1" ht="147" customHeight="1" spans="1:10">
      <c r="A69" s="36">
        <v>66</v>
      </c>
      <c r="B69" s="37" t="s">
        <v>189</v>
      </c>
      <c r="C69" s="37" t="s">
        <v>190</v>
      </c>
      <c r="D69" s="38" t="s">
        <v>25</v>
      </c>
      <c r="E69" s="38" t="s">
        <v>191</v>
      </c>
      <c r="F69" s="39">
        <v>612</v>
      </c>
      <c r="G69" s="39">
        <f t="shared" ref="G69:G133" si="1">E69*F69</f>
        <v>6242.4</v>
      </c>
      <c r="H69" s="40" t="s">
        <v>26</v>
      </c>
      <c r="J69" s="71"/>
    </row>
    <row r="70" s="19" customFormat="1" ht="109" customHeight="1" spans="1:10">
      <c r="A70" s="36">
        <v>67</v>
      </c>
      <c r="B70" s="37" t="s">
        <v>192</v>
      </c>
      <c r="C70" s="37" t="s">
        <v>193</v>
      </c>
      <c r="D70" s="38" t="s">
        <v>194</v>
      </c>
      <c r="E70" s="38" t="s">
        <v>195</v>
      </c>
      <c r="F70" s="39">
        <v>1479</v>
      </c>
      <c r="G70" s="39">
        <f t="shared" si="1"/>
        <v>295.8</v>
      </c>
      <c r="H70" s="40" t="s">
        <v>26</v>
      </c>
      <c r="J70" s="71"/>
    </row>
    <row r="71" s="20" customFormat="1" ht="29" customHeight="1" spans="1:10">
      <c r="A71" s="30" t="s">
        <v>196</v>
      </c>
      <c r="B71" s="34" t="s">
        <v>197</v>
      </c>
      <c r="C71" s="35"/>
      <c r="D71" s="43"/>
      <c r="E71" s="43"/>
      <c r="F71" s="39"/>
      <c r="G71" s="33">
        <f>SUM(G72:G161)</f>
        <v>5122770.6942</v>
      </c>
      <c r="H71" s="35"/>
      <c r="J71" s="72"/>
    </row>
    <row r="72" s="19" customFormat="1" ht="224" customHeight="1" spans="1:10">
      <c r="A72" s="36">
        <v>1</v>
      </c>
      <c r="B72" s="37" t="s">
        <v>198</v>
      </c>
      <c r="C72" s="37" t="s">
        <v>199</v>
      </c>
      <c r="D72" s="38" t="s">
        <v>33</v>
      </c>
      <c r="E72" s="38">
        <f>45.34+54.06+54.36+47.88+50.24+64.4+50.11+63.65+29.07+7.8+4.35</f>
        <v>471.26</v>
      </c>
      <c r="F72" s="39">
        <v>22.44</v>
      </c>
      <c r="G72" s="39">
        <f t="shared" si="1"/>
        <v>10575.0744</v>
      </c>
      <c r="H72" s="40" t="s">
        <v>26</v>
      </c>
      <c r="J72" s="71"/>
    </row>
    <row r="73" s="19" customFormat="1" ht="235" customHeight="1" spans="1:10">
      <c r="A73" s="36">
        <v>2</v>
      </c>
      <c r="B73" s="37" t="s">
        <v>200</v>
      </c>
      <c r="C73" s="37" t="s">
        <v>201</v>
      </c>
      <c r="D73" s="38" t="s">
        <v>33</v>
      </c>
      <c r="E73" s="38">
        <f>1432.14+1428.07+1431.18+1361.04+1399.55+1349.96+1455.88+1515.92+1453.41+1441.83+874.95+525.98+2428.95+20942.8+6227.53+16959.21+16959.21+1186.79+1515.55</f>
        <v>81889.95</v>
      </c>
      <c r="F73" s="39">
        <v>5.1</v>
      </c>
      <c r="G73" s="39">
        <f t="shared" si="1"/>
        <v>417638.745</v>
      </c>
      <c r="H73" s="40" t="s">
        <v>26</v>
      </c>
      <c r="J73" s="71"/>
    </row>
    <row r="74" s="19" customFormat="1" ht="231" customHeight="1" spans="1:10">
      <c r="A74" s="36">
        <v>3</v>
      </c>
      <c r="B74" s="37" t="s">
        <v>202</v>
      </c>
      <c r="C74" s="37" t="s">
        <v>203</v>
      </c>
      <c r="D74" s="38" t="s">
        <v>33</v>
      </c>
      <c r="E74" s="38">
        <f>5.46+4.94+5.2+281.13+692.02+26.61</f>
        <v>1015.36</v>
      </c>
      <c r="F74" s="39">
        <v>5.1</v>
      </c>
      <c r="G74" s="39">
        <f t="shared" si="1"/>
        <v>5178.336</v>
      </c>
      <c r="H74" s="40" t="s">
        <v>26</v>
      </c>
      <c r="J74" s="71"/>
    </row>
    <row r="75" s="19" customFormat="1" ht="249" customHeight="1" spans="1:10">
      <c r="A75" s="36">
        <v>4</v>
      </c>
      <c r="B75" s="37" t="s">
        <v>204</v>
      </c>
      <c r="C75" s="37" t="s">
        <v>205</v>
      </c>
      <c r="D75" s="38" t="s">
        <v>33</v>
      </c>
      <c r="E75" s="38">
        <f>13.84+13.84+13.84+54.52+49.66+49.66+49.66+24.82+49.66+47.78+16.56+157.98+93.21+299.9+5.7+3.84+1834.91+1423.76+1645.81+1645.81</f>
        <v>7494.76</v>
      </c>
      <c r="F75" s="39">
        <v>25.5</v>
      </c>
      <c r="G75" s="39">
        <f t="shared" si="1"/>
        <v>191116.38</v>
      </c>
      <c r="H75" s="40" t="s">
        <v>26</v>
      </c>
      <c r="J75" s="71"/>
    </row>
    <row r="76" s="19" customFormat="1" ht="232" customHeight="1" spans="1:10">
      <c r="A76" s="36">
        <v>5</v>
      </c>
      <c r="B76" s="37" t="s">
        <v>206</v>
      </c>
      <c r="C76" s="37" t="s">
        <v>207</v>
      </c>
      <c r="D76" s="38" t="s">
        <v>33</v>
      </c>
      <c r="E76" s="38">
        <f>7.13+7.13+7.13+5.79+301.95</f>
        <v>329.13</v>
      </c>
      <c r="F76" s="39">
        <v>15.3</v>
      </c>
      <c r="G76" s="39">
        <f t="shared" si="1"/>
        <v>5035.689</v>
      </c>
      <c r="H76" s="40" t="s">
        <v>26</v>
      </c>
      <c r="J76" s="71"/>
    </row>
    <row r="77" s="19" customFormat="1" ht="224" customHeight="1" spans="1:10">
      <c r="A77" s="36">
        <v>6</v>
      </c>
      <c r="B77" s="37" t="s">
        <v>208</v>
      </c>
      <c r="C77" s="37" t="s">
        <v>209</v>
      </c>
      <c r="D77" s="38" t="s">
        <v>33</v>
      </c>
      <c r="E77" s="38">
        <f>501.08+501.08+504.68+504.68+486.98+486.98+475.98+498.56+483.41+522.02+188.37</f>
        <v>5153.82</v>
      </c>
      <c r="F77" s="39">
        <v>5.61</v>
      </c>
      <c r="G77" s="39">
        <f t="shared" si="1"/>
        <v>28912.9302</v>
      </c>
      <c r="H77" s="40" t="s">
        <v>26</v>
      </c>
      <c r="J77" s="71"/>
    </row>
    <row r="78" s="19" customFormat="1" ht="234" customHeight="1" spans="1:10">
      <c r="A78" s="36">
        <v>7</v>
      </c>
      <c r="B78" s="37" t="s">
        <v>210</v>
      </c>
      <c r="C78" s="37" t="s">
        <v>211</v>
      </c>
      <c r="D78" s="38" t="s">
        <v>33</v>
      </c>
      <c r="E78" s="38">
        <f>728.25+728.25+728.25+725.25+650.39+659.33+650.13+660.97+664.54+678.53+292.75</f>
        <v>7166.64</v>
      </c>
      <c r="F78" s="39">
        <v>20.4</v>
      </c>
      <c r="G78" s="39">
        <f t="shared" si="1"/>
        <v>146199.456</v>
      </c>
      <c r="H78" s="40" t="s">
        <v>26</v>
      </c>
      <c r="J78" s="71"/>
    </row>
    <row r="79" s="19" customFormat="1" ht="112" customHeight="1" spans="1:10">
      <c r="A79" s="36">
        <v>8</v>
      </c>
      <c r="B79" s="37" t="s">
        <v>212</v>
      </c>
      <c r="C79" s="37" t="s">
        <v>213</v>
      </c>
      <c r="D79" s="38" t="s">
        <v>25</v>
      </c>
      <c r="E79" s="38">
        <f>0.26+0.26+0.26+0.26+12.15+11.02+1+11.02+3.56+11.02+10.2+0.94</f>
        <v>61.95</v>
      </c>
      <c r="F79" s="39">
        <v>285.6</v>
      </c>
      <c r="G79" s="39">
        <f t="shared" si="1"/>
        <v>17692.92</v>
      </c>
      <c r="H79" s="40" t="s">
        <v>26</v>
      </c>
      <c r="J79" s="71"/>
    </row>
    <row r="80" s="19" customFormat="1" ht="351" customHeight="1" spans="1:10">
      <c r="A80" s="36">
        <v>9</v>
      </c>
      <c r="B80" s="37" t="s">
        <v>214</v>
      </c>
      <c r="C80" s="37" t="s">
        <v>215</v>
      </c>
      <c r="D80" s="38" t="s">
        <v>194</v>
      </c>
      <c r="E80" s="38">
        <f>7.28+7.28+7.28+7.25+6.5+22.392+6.5+6.61+6.65+6.79+2.93</f>
        <v>87.462</v>
      </c>
      <c r="F80" s="39">
        <v>2652</v>
      </c>
      <c r="G80" s="39">
        <f t="shared" si="1"/>
        <v>231949.224</v>
      </c>
      <c r="H80" s="40" t="s">
        <v>26</v>
      </c>
      <c r="J80" s="71"/>
    </row>
    <row r="81" s="19" customFormat="1" ht="200" customHeight="1" spans="1:10">
      <c r="A81" s="36">
        <v>10</v>
      </c>
      <c r="B81" s="37" t="s">
        <v>216</v>
      </c>
      <c r="C81" s="37" t="s">
        <v>217</v>
      </c>
      <c r="D81" s="38" t="s">
        <v>33</v>
      </c>
      <c r="E81" s="38">
        <f>728.25+728.25+728.25+725.25+650.39+659.33+650.13+660.97+664.54+678.53+292.75</f>
        <v>7166.64</v>
      </c>
      <c r="F81" s="39">
        <v>35.7</v>
      </c>
      <c r="G81" s="39">
        <f t="shared" si="1"/>
        <v>255849.048</v>
      </c>
      <c r="H81" s="40" t="s">
        <v>26</v>
      </c>
      <c r="J81" s="71"/>
    </row>
    <row r="82" s="19" customFormat="1" ht="100" customHeight="1" spans="1:10">
      <c r="A82" s="36">
        <v>11</v>
      </c>
      <c r="B82" s="37" t="s">
        <v>68</v>
      </c>
      <c r="C82" s="37" t="s">
        <v>218</v>
      </c>
      <c r="D82" s="38" t="s">
        <v>33</v>
      </c>
      <c r="E82" s="38">
        <f>147.44+147.28+148.44+145.04+152.08+18.84</f>
        <v>759.12</v>
      </c>
      <c r="F82" s="39">
        <v>18.36</v>
      </c>
      <c r="G82" s="39">
        <f t="shared" si="1"/>
        <v>13937.4432</v>
      </c>
      <c r="H82" s="40" t="s">
        <v>26</v>
      </c>
      <c r="J82" s="71"/>
    </row>
    <row r="83" s="19" customFormat="1" ht="117" customHeight="1" spans="1:10">
      <c r="A83" s="36">
        <v>12</v>
      </c>
      <c r="B83" s="37" t="s">
        <v>219</v>
      </c>
      <c r="C83" s="37" t="s">
        <v>220</v>
      </c>
      <c r="D83" s="38" t="s">
        <v>33</v>
      </c>
      <c r="E83" s="38">
        <f>45.34+54.06+54.36+62.99+50.24+64.4+50.11+63.65+29.07+7.8+4.35</f>
        <v>486.37</v>
      </c>
      <c r="F83" s="39">
        <v>15.3</v>
      </c>
      <c r="G83" s="39">
        <f t="shared" si="1"/>
        <v>7441.461</v>
      </c>
      <c r="H83" s="40" t="s">
        <v>26</v>
      </c>
      <c r="J83" s="71"/>
    </row>
    <row r="84" s="19" customFormat="1" ht="95" customHeight="1" spans="1:10">
      <c r="A84" s="36">
        <v>13</v>
      </c>
      <c r="B84" s="37" t="s">
        <v>221</v>
      </c>
      <c r="C84" s="37" t="s">
        <v>222</v>
      </c>
      <c r="D84" s="38" t="s">
        <v>33</v>
      </c>
      <c r="E84" s="38">
        <f>23.61+23.61+23.61+137.94+120+120+120+33.84+117.72+95.36+13.83+72.5+42.41+64.88+10.48+8.76</f>
        <v>1028.55</v>
      </c>
      <c r="F84" s="39">
        <v>18.36</v>
      </c>
      <c r="G84" s="39">
        <f t="shared" si="1"/>
        <v>18884.178</v>
      </c>
      <c r="H84" s="40" t="s">
        <v>26</v>
      </c>
      <c r="J84" s="71"/>
    </row>
    <row r="85" s="19" customFormat="1" ht="112" customHeight="1" spans="1:10">
      <c r="A85" s="36">
        <v>14</v>
      </c>
      <c r="B85" s="37" t="s">
        <v>223</v>
      </c>
      <c r="C85" s="37" t="s">
        <v>224</v>
      </c>
      <c r="D85" s="38" t="s">
        <v>33</v>
      </c>
      <c r="E85" s="38">
        <f>603.25+602.07+604.27+619.34+628.46+580.03+625.21+642.67+622.93+666.88+388.35+525.98+2358.84</f>
        <v>9468.28</v>
      </c>
      <c r="F85" s="39">
        <v>15.3</v>
      </c>
      <c r="G85" s="39">
        <f t="shared" si="1"/>
        <v>144864.684</v>
      </c>
      <c r="H85" s="40" t="s">
        <v>26</v>
      </c>
      <c r="J85" s="71"/>
    </row>
    <row r="86" s="19" customFormat="1" ht="126" customHeight="1" spans="1:10">
      <c r="A86" s="36">
        <v>15</v>
      </c>
      <c r="B86" s="37" t="s">
        <v>225</v>
      </c>
      <c r="C86" s="37" t="s">
        <v>226</v>
      </c>
      <c r="D86" s="38" t="s">
        <v>33</v>
      </c>
      <c r="E86" s="38">
        <f>14.69+14.63+14.69+14.1+13.91+13.91+13.88+13.97+13.88+14.19+8.51+70.11</f>
        <v>220.47</v>
      </c>
      <c r="F86" s="39">
        <v>15.3</v>
      </c>
      <c r="G86" s="39">
        <f t="shared" si="1"/>
        <v>3373.191</v>
      </c>
      <c r="H86" s="40" t="s">
        <v>26</v>
      </c>
      <c r="J86" s="71"/>
    </row>
    <row r="87" s="19" customFormat="1" ht="120" customHeight="1" spans="1:10">
      <c r="A87" s="36">
        <v>16</v>
      </c>
      <c r="B87" s="37" t="s">
        <v>227</v>
      </c>
      <c r="C87" s="37" t="s">
        <v>228</v>
      </c>
      <c r="D87" s="38" t="s">
        <v>33</v>
      </c>
      <c r="E87" s="38">
        <f>5.46+4.94+5.2+281.13+692.02+26.61</f>
        <v>1015.36</v>
      </c>
      <c r="F87" s="39">
        <v>15.3</v>
      </c>
      <c r="G87" s="39">
        <f t="shared" si="1"/>
        <v>15535.008</v>
      </c>
      <c r="H87" s="40" t="s">
        <v>26</v>
      </c>
      <c r="J87" s="71"/>
    </row>
    <row r="88" s="19" customFormat="1" ht="137" customHeight="1" spans="1:10">
      <c r="A88" s="36">
        <v>17</v>
      </c>
      <c r="B88" s="37" t="s">
        <v>229</v>
      </c>
      <c r="C88" s="37" t="s">
        <v>230</v>
      </c>
      <c r="D88" s="38" t="s">
        <v>33</v>
      </c>
      <c r="E88" s="38">
        <f>15.08+15.08+15.08+15.08+15.08+15.08+15.08+15.08+15.08+15.08</f>
        <v>150.8</v>
      </c>
      <c r="F88" s="39">
        <v>22.44</v>
      </c>
      <c r="G88" s="39">
        <f t="shared" si="1"/>
        <v>3383.952</v>
      </c>
      <c r="H88" s="40" t="s">
        <v>26</v>
      </c>
      <c r="J88" s="71"/>
    </row>
    <row r="89" s="19" customFormat="1" ht="134" customHeight="1" spans="1:10">
      <c r="A89" s="36">
        <v>18</v>
      </c>
      <c r="B89" s="37" t="s">
        <v>229</v>
      </c>
      <c r="C89" s="37" t="s">
        <v>231</v>
      </c>
      <c r="D89" s="38" t="s">
        <v>33</v>
      </c>
      <c r="E89" s="38">
        <f>486+486+489.6+489.6+471.9+471.9+470.58+483.48+468.33+506.94+188.37</f>
        <v>5012.7</v>
      </c>
      <c r="F89" s="39">
        <v>22.44</v>
      </c>
      <c r="G89" s="39">
        <f t="shared" si="1"/>
        <v>112484.988</v>
      </c>
      <c r="H89" s="40" t="s">
        <v>26</v>
      </c>
      <c r="J89" s="71"/>
    </row>
    <row r="90" s="19" customFormat="1" ht="221" customHeight="1" spans="1:10">
      <c r="A90" s="36">
        <v>19</v>
      </c>
      <c r="B90" s="37" t="s">
        <v>232</v>
      </c>
      <c r="C90" s="37" t="s">
        <v>233</v>
      </c>
      <c r="D90" s="38" t="s">
        <v>25</v>
      </c>
      <c r="E90" s="45">
        <v>2.74</v>
      </c>
      <c r="F90" s="39">
        <v>255</v>
      </c>
      <c r="G90" s="39">
        <f t="shared" si="1"/>
        <v>698.7</v>
      </c>
      <c r="H90" s="40" t="s">
        <v>26</v>
      </c>
      <c r="J90" s="71"/>
    </row>
    <row r="91" s="19" customFormat="1" ht="235" customHeight="1" spans="1:10">
      <c r="A91" s="36">
        <v>20</v>
      </c>
      <c r="B91" s="37" t="s">
        <v>234</v>
      </c>
      <c r="C91" s="37" t="s">
        <v>235</v>
      </c>
      <c r="D91" s="38" t="s">
        <v>33</v>
      </c>
      <c r="E91" s="38">
        <f>471.9+471.9+471.9+471.9+471.9</f>
        <v>2359.5</v>
      </c>
      <c r="F91" s="39">
        <v>5.1</v>
      </c>
      <c r="G91" s="39">
        <f t="shared" si="1"/>
        <v>12033.45</v>
      </c>
      <c r="H91" s="40" t="s">
        <v>26</v>
      </c>
      <c r="J91" s="71"/>
    </row>
    <row r="92" s="19" customFormat="1" ht="219" customHeight="1" spans="1:10">
      <c r="A92" s="36">
        <v>21</v>
      </c>
      <c r="B92" s="37" t="s">
        <v>236</v>
      </c>
      <c r="C92" s="37" t="s">
        <v>237</v>
      </c>
      <c r="D92" s="38" t="s">
        <v>33</v>
      </c>
      <c r="E92" s="38">
        <f>11.97+11.97+11.97+11.97+11.97</f>
        <v>59.85</v>
      </c>
      <c r="F92" s="39">
        <v>12.75</v>
      </c>
      <c r="G92" s="39">
        <f t="shared" si="1"/>
        <v>763.0875</v>
      </c>
      <c r="H92" s="40" t="s">
        <v>26</v>
      </c>
      <c r="J92" s="71"/>
    </row>
    <row r="93" s="19" customFormat="1" ht="150" customHeight="1" spans="1:10">
      <c r="A93" s="36">
        <v>22</v>
      </c>
      <c r="B93" s="37" t="s">
        <v>238</v>
      </c>
      <c r="C93" s="37" t="s">
        <v>239</v>
      </c>
      <c r="D93" s="38" t="s">
        <v>33</v>
      </c>
      <c r="E93" s="38">
        <f>15.11+22.52</f>
        <v>37.63</v>
      </c>
      <c r="F93" s="39">
        <v>12.24</v>
      </c>
      <c r="G93" s="39">
        <f t="shared" si="1"/>
        <v>460.5912</v>
      </c>
      <c r="H93" s="40" t="s">
        <v>26</v>
      </c>
      <c r="J93" s="71"/>
    </row>
    <row r="94" s="19" customFormat="1" ht="219" customHeight="1" spans="1:10">
      <c r="A94" s="36">
        <v>23</v>
      </c>
      <c r="B94" s="37" t="s">
        <v>240</v>
      </c>
      <c r="C94" s="37" t="s">
        <v>241</v>
      </c>
      <c r="D94" s="38" t="s">
        <v>25</v>
      </c>
      <c r="E94" s="38" t="s">
        <v>242</v>
      </c>
      <c r="F94" s="39">
        <v>255</v>
      </c>
      <c r="G94" s="39">
        <f t="shared" si="1"/>
        <v>6359.7</v>
      </c>
      <c r="H94" s="40" t="s">
        <v>26</v>
      </c>
      <c r="J94" s="71"/>
    </row>
    <row r="95" s="19" customFormat="1" ht="162" customHeight="1" spans="1:10">
      <c r="A95" s="36">
        <v>24</v>
      </c>
      <c r="B95" s="37" t="s">
        <v>243</v>
      </c>
      <c r="C95" s="37" t="s">
        <v>244</v>
      </c>
      <c r="D95" s="38" t="s">
        <v>33</v>
      </c>
      <c r="E95" s="38" t="s">
        <v>245</v>
      </c>
      <c r="F95" s="39">
        <v>12.24</v>
      </c>
      <c r="G95" s="39">
        <f t="shared" si="1"/>
        <v>83.7216</v>
      </c>
      <c r="H95" s="40" t="s">
        <v>26</v>
      </c>
      <c r="J95" s="71"/>
    </row>
    <row r="96" s="19" customFormat="1" ht="237" customHeight="1" spans="1:10">
      <c r="A96" s="36">
        <v>25</v>
      </c>
      <c r="B96" s="37" t="s">
        <v>246</v>
      </c>
      <c r="C96" s="37" t="s">
        <v>247</v>
      </c>
      <c r="D96" s="38" t="s">
        <v>33</v>
      </c>
      <c r="E96" s="38" t="s">
        <v>248</v>
      </c>
      <c r="F96" s="39">
        <v>20.4</v>
      </c>
      <c r="G96" s="39">
        <f t="shared" si="1"/>
        <v>934.932</v>
      </c>
      <c r="H96" s="40" t="s">
        <v>26</v>
      </c>
      <c r="J96" s="71"/>
    </row>
    <row r="97" s="19" customFormat="1" ht="235" customHeight="1" spans="1:10">
      <c r="A97" s="36">
        <v>26</v>
      </c>
      <c r="B97" s="37" t="s">
        <v>249</v>
      </c>
      <c r="C97" s="37" t="s">
        <v>250</v>
      </c>
      <c r="D97" s="38" t="s">
        <v>33</v>
      </c>
      <c r="E97" s="38" t="s">
        <v>251</v>
      </c>
      <c r="F97" s="39">
        <v>20.4</v>
      </c>
      <c r="G97" s="39">
        <f t="shared" si="1"/>
        <v>15683.724</v>
      </c>
      <c r="H97" s="40" t="s">
        <v>26</v>
      </c>
      <c r="J97" s="71"/>
    </row>
    <row r="98" s="19" customFormat="1" ht="224" customHeight="1" spans="1:10">
      <c r="A98" s="36">
        <v>27</v>
      </c>
      <c r="B98" s="37" t="s">
        <v>252</v>
      </c>
      <c r="C98" s="37" t="s">
        <v>253</v>
      </c>
      <c r="D98" s="38" t="s">
        <v>33</v>
      </c>
      <c r="E98" s="38" t="s">
        <v>254</v>
      </c>
      <c r="F98" s="39">
        <v>15.3</v>
      </c>
      <c r="G98" s="39">
        <f t="shared" si="1"/>
        <v>415.701</v>
      </c>
      <c r="H98" s="40" t="s">
        <v>26</v>
      </c>
      <c r="J98" s="71"/>
    </row>
    <row r="99" s="19" customFormat="1" ht="225" customHeight="1" spans="1:10">
      <c r="A99" s="36">
        <v>28</v>
      </c>
      <c r="B99" s="37" t="s">
        <v>255</v>
      </c>
      <c r="C99" s="37" t="s">
        <v>256</v>
      </c>
      <c r="D99" s="38" t="s">
        <v>33</v>
      </c>
      <c r="E99" s="38">
        <f>60.38+111.44+179.04+44.28+6.91</f>
        <v>402.05</v>
      </c>
      <c r="F99" s="39">
        <v>20.4</v>
      </c>
      <c r="G99" s="39">
        <f t="shared" si="1"/>
        <v>8201.82</v>
      </c>
      <c r="H99" s="40" t="s">
        <v>26</v>
      </c>
      <c r="J99" s="71"/>
    </row>
    <row r="100" s="19" customFormat="1" ht="80" customHeight="1" spans="1:10">
      <c r="A100" s="36">
        <v>29</v>
      </c>
      <c r="B100" s="37" t="s">
        <v>84</v>
      </c>
      <c r="C100" s="37" t="s">
        <v>257</v>
      </c>
      <c r="D100" s="38" t="s">
        <v>33</v>
      </c>
      <c r="E100" s="38">
        <f>45.83+524.69+28.23</f>
        <v>598.75</v>
      </c>
      <c r="F100" s="39">
        <v>18.36</v>
      </c>
      <c r="G100" s="39">
        <f t="shared" si="1"/>
        <v>10993.05</v>
      </c>
      <c r="H100" s="40" t="s">
        <v>26</v>
      </c>
      <c r="J100" s="71"/>
    </row>
    <row r="101" s="19" customFormat="1" ht="113" customHeight="1" spans="1:10">
      <c r="A101" s="36">
        <v>30</v>
      </c>
      <c r="B101" s="37" t="s">
        <v>258</v>
      </c>
      <c r="C101" s="37" t="s">
        <v>259</v>
      </c>
      <c r="D101" s="38" t="s">
        <v>33</v>
      </c>
      <c r="E101" s="38">
        <f>45.83+352.53+27.15</f>
        <v>425.51</v>
      </c>
      <c r="F101" s="39">
        <v>54.06</v>
      </c>
      <c r="G101" s="39">
        <f t="shared" si="1"/>
        <v>23003.0706</v>
      </c>
      <c r="H101" s="40" t="s">
        <v>26</v>
      </c>
      <c r="J101" s="71"/>
    </row>
    <row r="102" s="19" customFormat="1" ht="163" customHeight="1" spans="1:10">
      <c r="A102" s="36">
        <v>31</v>
      </c>
      <c r="B102" s="37" t="s">
        <v>260</v>
      </c>
      <c r="C102" s="37" t="s">
        <v>261</v>
      </c>
      <c r="D102" s="38" t="s">
        <v>33</v>
      </c>
      <c r="E102" s="38" t="s">
        <v>254</v>
      </c>
      <c r="F102" s="39">
        <v>387.6</v>
      </c>
      <c r="G102" s="39">
        <f t="shared" si="1"/>
        <v>10531.092</v>
      </c>
      <c r="H102" s="40" t="s">
        <v>26</v>
      </c>
      <c r="J102" s="71"/>
    </row>
    <row r="103" s="19" customFormat="1" ht="129" customHeight="1" spans="1:10">
      <c r="A103" s="36">
        <v>32</v>
      </c>
      <c r="B103" s="37" t="s">
        <v>262</v>
      </c>
      <c r="C103" s="37" t="s">
        <v>263</v>
      </c>
      <c r="D103" s="38" t="s">
        <v>33</v>
      </c>
      <c r="E103" s="38">
        <f>768.81+530.34+559.13+197.35+66.87+300</f>
        <v>2422.5</v>
      </c>
      <c r="F103" s="39">
        <v>18.36</v>
      </c>
      <c r="G103" s="39">
        <f t="shared" si="1"/>
        <v>44477.1</v>
      </c>
      <c r="H103" s="40" t="s">
        <v>26</v>
      </c>
      <c r="J103" s="71"/>
    </row>
    <row r="104" s="19" customFormat="1" ht="142" customHeight="1" spans="1:10">
      <c r="A104" s="36">
        <v>33</v>
      </c>
      <c r="B104" s="37" t="s">
        <v>146</v>
      </c>
      <c r="C104" s="37" t="s">
        <v>264</v>
      </c>
      <c r="D104" s="38" t="s">
        <v>33</v>
      </c>
      <c r="E104" s="38">
        <f>60.38+111.44+179.04+44.28+6.91</f>
        <v>402.05</v>
      </c>
      <c r="F104" s="39">
        <v>18.36</v>
      </c>
      <c r="G104" s="39">
        <f t="shared" si="1"/>
        <v>7381.638</v>
      </c>
      <c r="H104" s="40" t="s">
        <v>26</v>
      </c>
      <c r="J104" s="71"/>
    </row>
    <row r="105" s="19" customFormat="1" ht="130" customHeight="1" spans="1:10">
      <c r="A105" s="36">
        <v>34</v>
      </c>
      <c r="B105" s="37" t="s">
        <v>265</v>
      </c>
      <c r="C105" s="37" t="s">
        <v>266</v>
      </c>
      <c r="D105" s="38" t="s">
        <v>33</v>
      </c>
      <c r="E105" s="38" t="s">
        <v>267</v>
      </c>
      <c r="F105" s="39">
        <v>25.5</v>
      </c>
      <c r="G105" s="39">
        <f t="shared" si="1"/>
        <v>1501.695</v>
      </c>
      <c r="H105" s="40" t="s">
        <v>26</v>
      </c>
      <c r="J105" s="71"/>
    </row>
    <row r="106" s="19" customFormat="1" ht="96" customHeight="1" spans="1:10">
      <c r="A106" s="36">
        <v>35</v>
      </c>
      <c r="B106" s="37" t="s">
        <v>268</v>
      </c>
      <c r="C106" s="37" t="s">
        <v>269</v>
      </c>
      <c r="D106" s="38" t="s">
        <v>33</v>
      </c>
      <c r="E106" s="38">
        <f>463.72+15.25+37.42+41.13</f>
        <v>557.52</v>
      </c>
      <c r="F106" s="39">
        <v>15.3</v>
      </c>
      <c r="G106" s="39">
        <f t="shared" si="1"/>
        <v>8530.056</v>
      </c>
      <c r="H106" s="40" t="s">
        <v>26</v>
      </c>
      <c r="J106" s="71"/>
    </row>
    <row r="107" s="19" customFormat="1" ht="230" customHeight="1" spans="1:10">
      <c r="A107" s="36">
        <v>36</v>
      </c>
      <c r="B107" s="37" t="s">
        <v>270</v>
      </c>
      <c r="C107" s="37" t="s">
        <v>271</v>
      </c>
      <c r="D107" s="38" t="s">
        <v>33</v>
      </c>
      <c r="E107" s="38" t="s">
        <v>272</v>
      </c>
      <c r="F107" s="39">
        <v>20.4</v>
      </c>
      <c r="G107" s="39">
        <f t="shared" si="1"/>
        <v>6061.044</v>
      </c>
      <c r="H107" s="40" t="s">
        <v>26</v>
      </c>
      <c r="J107" s="71"/>
    </row>
    <row r="108" s="19" customFormat="1" ht="222" customHeight="1" spans="1:10">
      <c r="A108" s="36">
        <v>37</v>
      </c>
      <c r="B108" s="37" t="s">
        <v>273</v>
      </c>
      <c r="C108" s="37" t="s">
        <v>274</v>
      </c>
      <c r="D108" s="38" t="s">
        <v>33</v>
      </c>
      <c r="E108" s="38" t="s">
        <v>275</v>
      </c>
      <c r="F108" s="39">
        <v>12.75</v>
      </c>
      <c r="G108" s="39">
        <f t="shared" si="1"/>
        <v>907.035</v>
      </c>
      <c r="H108" s="40" t="s">
        <v>26</v>
      </c>
      <c r="J108" s="71"/>
    </row>
    <row r="109" s="19" customFormat="1" ht="232" customHeight="1" spans="1:10">
      <c r="A109" s="36">
        <v>38</v>
      </c>
      <c r="B109" s="37" t="s">
        <v>276</v>
      </c>
      <c r="C109" s="37" t="s">
        <v>277</v>
      </c>
      <c r="D109" s="38" t="s">
        <v>33</v>
      </c>
      <c r="E109" s="38">
        <f>728.58+559.13+160.13+1002.11+7521.47+5535.16+4022.04+4022.04+4012.79+4012.79+6848.81+4476.67+1928.53</f>
        <v>44830.25</v>
      </c>
      <c r="F109" s="39">
        <v>20.4</v>
      </c>
      <c r="G109" s="39">
        <f t="shared" si="1"/>
        <v>914537.1</v>
      </c>
      <c r="H109" s="40" t="s">
        <v>26</v>
      </c>
      <c r="J109" s="71"/>
    </row>
    <row r="110" s="19" customFormat="1" ht="232" customHeight="1" spans="1:10">
      <c r="A110" s="36">
        <v>39</v>
      </c>
      <c r="B110" s="37" t="s">
        <v>278</v>
      </c>
      <c r="C110" s="37" t="s">
        <v>279</v>
      </c>
      <c r="D110" s="38" t="s">
        <v>33</v>
      </c>
      <c r="E110" s="38">
        <f>225.85+28.23</f>
        <v>254.08</v>
      </c>
      <c r="F110" s="39">
        <v>25.5</v>
      </c>
      <c r="G110" s="39">
        <f t="shared" si="1"/>
        <v>6479.04</v>
      </c>
      <c r="H110" s="40" t="s">
        <v>26</v>
      </c>
      <c r="J110" s="71"/>
    </row>
    <row r="111" s="19" customFormat="1" ht="103" customHeight="1" spans="1:10">
      <c r="A111" s="36">
        <v>40</v>
      </c>
      <c r="B111" s="37" t="s">
        <v>258</v>
      </c>
      <c r="C111" s="37" t="s">
        <v>280</v>
      </c>
      <c r="D111" s="38" t="s">
        <v>33</v>
      </c>
      <c r="E111" s="38">
        <f>225.85+704.57</f>
        <v>930.42</v>
      </c>
      <c r="F111" s="39">
        <v>54.06</v>
      </c>
      <c r="G111" s="39">
        <f t="shared" si="1"/>
        <v>50298.5052</v>
      </c>
      <c r="H111" s="40" t="s">
        <v>26</v>
      </c>
      <c r="J111" s="71"/>
    </row>
    <row r="112" s="19" customFormat="1" ht="83" customHeight="1" spans="1:10">
      <c r="A112" s="36">
        <v>41</v>
      </c>
      <c r="B112" s="37" t="s">
        <v>281</v>
      </c>
      <c r="C112" s="37" t="s">
        <v>282</v>
      </c>
      <c r="D112" s="38" t="s">
        <v>33</v>
      </c>
      <c r="E112" s="38">
        <f>62.51+27.15</f>
        <v>89.66</v>
      </c>
      <c r="F112" s="39">
        <v>18.36</v>
      </c>
      <c r="G112" s="39">
        <f t="shared" si="1"/>
        <v>1646.1576</v>
      </c>
      <c r="H112" s="40" t="s">
        <v>26</v>
      </c>
      <c r="J112" s="71"/>
    </row>
    <row r="113" s="19" customFormat="1" ht="126" customHeight="1" spans="1:10">
      <c r="A113" s="36">
        <v>42</v>
      </c>
      <c r="B113" s="37" t="s">
        <v>283</v>
      </c>
      <c r="C113" s="37" t="s">
        <v>284</v>
      </c>
      <c r="D113" s="38" t="s">
        <v>33</v>
      </c>
      <c r="E113" s="38" t="s">
        <v>285</v>
      </c>
      <c r="F113" s="39">
        <v>54.06</v>
      </c>
      <c r="G113" s="39">
        <f t="shared" si="1"/>
        <v>476.8092</v>
      </c>
      <c r="H113" s="40" t="s">
        <v>26</v>
      </c>
      <c r="J113" s="71"/>
    </row>
    <row r="114" s="19" customFormat="1" ht="96" customHeight="1" spans="1:10">
      <c r="A114" s="36">
        <v>43</v>
      </c>
      <c r="B114" s="37" t="s">
        <v>286</v>
      </c>
      <c r="C114" s="37" t="s">
        <v>287</v>
      </c>
      <c r="D114" s="38" t="s">
        <v>33</v>
      </c>
      <c r="E114" s="38">
        <f>127.02+94.12</f>
        <v>221.14</v>
      </c>
      <c r="F114" s="39">
        <v>18.36</v>
      </c>
      <c r="G114" s="39">
        <f t="shared" si="1"/>
        <v>4060.1304</v>
      </c>
      <c r="H114" s="40" t="s">
        <v>26</v>
      </c>
      <c r="J114" s="71"/>
    </row>
    <row r="115" s="19" customFormat="1" ht="91" customHeight="1" spans="1:10">
      <c r="A115" s="36">
        <v>44</v>
      </c>
      <c r="B115" s="37" t="s">
        <v>286</v>
      </c>
      <c r="C115" s="37" t="s">
        <v>288</v>
      </c>
      <c r="D115" s="38" t="s">
        <v>33</v>
      </c>
      <c r="E115" s="38" t="s">
        <v>289</v>
      </c>
      <c r="F115" s="39">
        <v>18.36</v>
      </c>
      <c r="G115" s="39">
        <f t="shared" si="1"/>
        <v>1307.5992</v>
      </c>
      <c r="H115" s="40" t="s">
        <v>26</v>
      </c>
      <c r="J115" s="71"/>
    </row>
    <row r="116" s="19" customFormat="1" ht="131" customHeight="1" spans="1:10">
      <c r="A116" s="36">
        <v>45</v>
      </c>
      <c r="B116" s="37" t="s">
        <v>290</v>
      </c>
      <c r="C116" s="37" t="s">
        <v>291</v>
      </c>
      <c r="D116" s="38" t="s">
        <v>33</v>
      </c>
      <c r="E116" s="38">
        <f>127.02+94.12</f>
        <v>221.14</v>
      </c>
      <c r="F116" s="39">
        <v>54.06</v>
      </c>
      <c r="G116" s="39">
        <f t="shared" si="1"/>
        <v>11954.8284</v>
      </c>
      <c r="H116" s="40" t="s">
        <v>26</v>
      </c>
      <c r="J116" s="71"/>
    </row>
    <row r="117" s="19" customFormat="1" ht="130" customHeight="1" spans="1:10">
      <c r="A117" s="36">
        <v>46</v>
      </c>
      <c r="B117" s="37" t="s">
        <v>290</v>
      </c>
      <c r="C117" s="37" t="s">
        <v>292</v>
      </c>
      <c r="D117" s="38" t="s">
        <v>33</v>
      </c>
      <c r="E117" s="38" t="s">
        <v>289</v>
      </c>
      <c r="F117" s="39">
        <v>54.06</v>
      </c>
      <c r="G117" s="39">
        <f t="shared" si="1"/>
        <v>3850.1532</v>
      </c>
      <c r="H117" s="40" t="s">
        <v>26</v>
      </c>
      <c r="J117" s="71"/>
    </row>
    <row r="118" s="19" customFormat="1" ht="155" customHeight="1" spans="1:10">
      <c r="A118" s="36">
        <v>47</v>
      </c>
      <c r="B118" s="37" t="s">
        <v>293</v>
      </c>
      <c r="C118" s="37" t="s">
        <v>294</v>
      </c>
      <c r="D118" s="38" t="s">
        <v>33</v>
      </c>
      <c r="E118" s="38" t="s">
        <v>275</v>
      </c>
      <c r="F118" s="39">
        <v>35.7</v>
      </c>
      <c r="G118" s="39">
        <f t="shared" si="1"/>
        <v>2539.698</v>
      </c>
      <c r="H118" s="40" t="s">
        <v>26</v>
      </c>
      <c r="J118" s="71"/>
    </row>
    <row r="119" s="19" customFormat="1" ht="234" customHeight="1" spans="1:10">
      <c r="A119" s="36">
        <v>48</v>
      </c>
      <c r="B119" s="37" t="s">
        <v>295</v>
      </c>
      <c r="C119" s="37" t="s">
        <v>296</v>
      </c>
      <c r="D119" s="38" t="s">
        <v>33</v>
      </c>
      <c r="E119" s="38" t="s">
        <v>297</v>
      </c>
      <c r="F119" s="39">
        <v>20.4</v>
      </c>
      <c r="G119" s="39">
        <f t="shared" si="1"/>
        <v>4025.94</v>
      </c>
      <c r="H119" s="40" t="s">
        <v>26</v>
      </c>
      <c r="J119" s="71"/>
    </row>
    <row r="120" s="19" customFormat="1" ht="254" customHeight="1" spans="1:10">
      <c r="A120" s="36">
        <v>49</v>
      </c>
      <c r="B120" s="37" t="s">
        <v>298</v>
      </c>
      <c r="C120" s="37" t="s">
        <v>299</v>
      </c>
      <c r="D120" s="38" t="s">
        <v>25</v>
      </c>
      <c r="E120" s="38" t="s">
        <v>300</v>
      </c>
      <c r="F120" s="39">
        <v>96.9</v>
      </c>
      <c r="G120" s="39">
        <f t="shared" si="1"/>
        <v>104.652</v>
      </c>
      <c r="H120" s="40" t="s">
        <v>26</v>
      </c>
      <c r="J120" s="71"/>
    </row>
    <row r="121" s="19" customFormat="1" ht="234" customHeight="1" spans="1:10">
      <c r="A121" s="36">
        <v>50</v>
      </c>
      <c r="B121" s="37" t="s">
        <v>31</v>
      </c>
      <c r="C121" s="37" t="s">
        <v>301</v>
      </c>
      <c r="D121" s="38" t="s">
        <v>33</v>
      </c>
      <c r="E121" s="38" t="s">
        <v>302</v>
      </c>
      <c r="F121" s="39">
        <v>20.4</v>
      </c>
      <c r="G121" s="39">
        <f t="shared" si="1"/>
        <v>553.86</v>
      </c>
      <c r="H121" s="40" t="s">
        <v>26</v>
      </c>
      <c r="J121" s="71"/>
    </row>
    <row r="122" s="19" customFormat="1" ht="172" customHeight="1" spans="1:10">
      <c r="A122" s="36">
        <v>51</v>
      </c>
      <c r="B122" s="37" t="s">
        <v>303</v>
      </c>
      <c r="C122" s="37" t="s">
        <v>304</v>
      </c>
      <c r="D122" s="38" t="s">
        <v>33</v>
      </c>
      <c r="E122" s="38" t="s">
        <v>305</v>
      </c>
      <c r="F122" s="39">
        <v>81.6</v>
      </c>
      <c r="G122" s="39">
        <f t="shared" si="1"/>
        <v>1644.24</v>
      </c>
      <c r="H122" s="40" t="s">
        <v>26</v>
      </c>
      <c r="J122" s="71"/>
    </row>
    <row r="123" s="19" customFormat="1" ht="249" customHeight="1" spans="1:10">
      <c r="A123" s="36">
        <v>52</v>
      </c>
      <c r="B123" s="37" t="s">
        <v>306</v>
      </c>
      <c r="C123" s="37" t="s">
        <v>307</v>
      </c>
      <c r="D123" s="38" t="s">
        <v>33</v>
      </c>
      <c r="E123" s="38" t="s">
        <v>308</v>
      </c>
      <c r="F123" s="39">
        <v>5.1</v>
      </c>
      <c r="G123" s="39">
        <f t="shared" si="1"/>
        <v>2008.992</v>
      </c>
      <c r="H123" s="40" t="s">
        <v>26</v>
      </c>
      <c r="J123" s="71"/>
    </row>
    <row r="124" s="19" customFormat="1" ht="247" customHeight="1" spans="1:10">
      <c r="A124" s="36">
        <v>53</v>
      </c>
      <c r="B124" s="37" t="s">
        <v>309</v>
      </c>
      <c r="C124" s="37" t="s">
        <v>310</v>
      </c>
      <c r="D124" s="38" t="s">
        <v>25</v>
      </c>
      <c r="E124" s="38">
        <f>1.68+56.7+56.7</f>
        <v>115.08</v>
      </c>
      <c r="F124" s="39">
        <v>96.9</v>
      </c>
      <c r="G124" s="39">
        <f t="shared" si="1"/>
        <v>11151.252</v>
      </c>
      <c r="H124" s="40" t="s">
        <v>26</v>
      </c>
      <c r="J124" s="71"/>
    </row>
    <row r="125" s="19" customFormat="1" ht="237" customHeight="1" spans="1:10">
      <c r="A125" s="36">
        <v>54</v>
      </c>
      <c r="B125" s="37" t="s">
        <v>311</v>
      </c>
      <c r="C125" s="37" t="s">
        <v>312</v>
      </c>
      <c r="D125" s="38" t="s">
        <v>33</v>
      </c>
      <c r="E125" s="38">
        <f>11165.15+1638.74+5335.78+5335.78</f>
        <v>23475.45</v>
      </c>
      <c r="F125" s="39">
        <v>5.1</v>
      </c>
      <c r="G125" s="39">
        <f t="shared" si="1"/>
        <v>119724.795</v>
      </c>
      <c r="H125" s="40" t="s">
        <v>26</v>
      </c>
      <c r="J125" s="71"/>
    </row>
    <row r="126" s="19" customFormat="1" ht="223" customHeight="1" spans="1:10">
      <c r="A126" s="36">
        <v>55</v>
      </c>
      <c r="B126" s="37" t="s">
        <v>313</v>
      </c>
      <c r="C126" s="37" t="s">
        <v>274</v>
      </c>
      <c r="D126" s="38" t="s">
        <v>33</v>
      </c>
      <c r="E126" s="38">
        <f>885.9+416.45</f>
        <v>1302.35</v>
      </c>
      <c r="F126" s="39">
        <v>12.75</v>
      </c>
      <c r="G126" s="39">
        <f t="shared" si="1"/>
        <v>16604.9625</v>
      </c>
      <c r="H126" s="40" t="s">
        <v>26</v>
      </c>
      <c r="J126" s="71"/>
    </row>
    <row r="127" s="19" customFormat="1" ht="232" customHeight="1" spans="1:10">
      <c r="A127" s="36">
        <v>56</v>
      </c>
      <c r="B127" s="37" t="s">
        <v>314</v>
      </c>
      <c r="C127" s="37" t="s">
        <v>315</v>
      </c>
      <c r="D127" s="38" t="s">
        <v>33</v>
      </c>
      <c r="E127" s="38">
        <f>271.18+855.17</f>
        <v>1126.35</v>
      </c>
      <c r="F127" s="39">
        <v>10.2</v>
      </c>
      <c r="G127" s="39">
        <f t="shared" si="1"/>
        <v>11488.77</v>
      </c>
      <c r="H127" s="40" t="s">
        <v>26</v>
      </c>
      <c r="J127" s="71"/>
    </row>
    <row r="128" s="19" customFormat="1" ht="192" customHeight="1" spans="1:10">
      <c r="A128" s="36">
        <v>57</v>
      </c>
      <c r="B128" s="37" t="s">
        <v>316</v>
      </c>
      <c r="C128" s="37" t="s">
        <v>317</v>
      </c>
      <c r="D128" s="38" t="s">
        <v>25</v>
      </c>
      <c r="E128" s="38">
        <f>1.68+9.16+52.5+52.5</f>
        <v>115.84</v>
      </c>
      <c r="F128" s="39">
        <v>285.6</v>
      </c>
      <c r="G128" s="39">
        <f t="shared" si="1"/>
        <v>33083.904</v>
      </c>
      <c r="H128" s="40" t="s">
        <v>26</v>
      </c>
      <c r="J128" s="71"/>
    </row>
    <row r="129" s="19" customFormat="1" ht="135" customHeight="1" spans="1:10">
      <c r="A129" s="36">
        <v>58</v>
      </c>
      <c r="B129" s="37" t="s">
        <v>318</v>
      </c>
      <c r="C129" s="37" t="s">
        <v>319</v>
      </c>
      <c r="D129" s="38" t="s">
        <v>25</v>
      </c>
      <c r="E129" s="38" t="s">
        <v>320</v>
      </c>
      <c r="F129" s="39">
        <v>612</v>
      </c>
      <c r="G129" s="39">
        <f t="shared" si="1"/>
        <v>3060</v>
      </c>
      <c r="H129" s="40" t="s">
        <v>26</v>
      </c>
      <c r="J129" s="71"/>
    </row>
    <row r="130" s="19" customFormat="1" ht="136" customHeight="1" spans="1:10">
      <c r="A130" s="36">
        <v>59</v>
      </c>
      <c r="B130" s="37" t="s">
        <v>321</v>
      </c>
      <c r="C130" s="37" t="s">
        <v>319</v>
      </c>
      <c r="D130" s="38" t="s">
        <v>25</v>
      </c>
      <c r="E130" s="38">
        <f>0.14+0.08+4.2+4.2</f>
        <v>8.62</v>
      </c>
      <c r="F130" s="39">
        <v>612</v>
      </c>
      <c r="G130" s="39">
        <f t="shared" si="1"/>
        <v>5275.44</v>
      </c>
      <c r="H130" s="40" t="s">
        <v>26</v>
      </c>
      <c r="J130" s="71"/>
    </row>
    <row r="131" s="19" customFormat="1" ht="151" customHeight="1" spans="1:10">
      <c r="A131" s="36">
        <v>60</v>
      </c>
      <c r="B131" s="37" t="s">
        <v>322</v>
      </c>
      <c r="C131" s="37" t="s">
        <v>323</v>
      </c>
      <c r="D131" s="38" t="s">
        <v>25</v>
      </c>
      <c r="E131" s="38" t="s">
        <v>324</v>
      </c>
      <c r="F131" s="39">
        <v>612</v>
      </c>
      <c r="G131" s="39">
        <f t="shared" si="1"/>
        <v>373.32</v>
      </c>
      <c r="H131" s="40" t="s">
        <v>26</v>
      </c>
      <c r="J131" s="71"/>
    </row>
    <row r="132" s="19" customFormat="1" ht="120" customHeight="1" spans="1:10">
      <c r="A132" s="36">
        <v>61</v>
      </c>
      <c r="B132" s="37" t="s">
        <v>325</v>
      </c>
      <c r="C132" s="37" t="s">
        <v>193</v>
      </c>
      <c r="D132" s="38" t="s">
        <v>194</v>
      </c>
      <c r="E132" s="38">
        <f>0.01+0.2+0.1+0.1</f>
        <v>0.41</v>
      </c>
      <c r="F132" s="39">
        <v>1479</v>
      </c>
      <c r="G132" s="39">
        <f t="shared" si="1"/>
        <v>606.39</v>
      </c>
      <c r="H132" s="40" t="s">
        <v>26</v>
      </c>
      <c r="J132" s="71"/>
    </row>
    <row r="133" s="19" customFormat="1" ht="118" customHeight="1" spans="1:10">
      <c r="A133" s="36">
        <v>62</v>
      </c>
      <c r="B133" s="37" t="s">
        <v>326</v>
      </c>
      <c r="C133" s="37" t="s">
        <v>327</v>
      </c>
      <c r="D133" s="38" t="s">
        <v>194</v>
      </c>
      <c r="E133" s="38">
        <f>0.01+0.01+0.311+0.311</f>
        <v>0.642</v>
      </c>
      <c r="F133" s="39">
        <v>1479</v>
      </c>
      <c r="G133" s="39">
        <f t="shared" si="1"/>
        <v>949.518</v>
      </c>
      <c r="H133" s="40" t="s">
        <v>26</v>
      </c>
      <c r="J133" s="71"/>
    </row>
    <row r="134" s="19" customFormat="1" ht="81" customHeight="1" spans="1:10">
      <c r="A134" s="36">
        <v>63</v>
      </c>
      <c r="B134" s="37" t="s">
        <v>328</v>
      </c>
      <c r="C134" s="37" t="s">
        <v>329</v>
      </c>
      <c r="D134" s="38" t="s">
        <v>194</v>
      </c>
      <c r="E134" s="38">
        <f>0.1+0.01+0.1+0.1</f>
        <v>0.31</v>
      </c>
      <c r="F134" s="39">
        <v>1479</v>
      </c>
      <c r="G134" s="39">
        <f t="shared" ref="G134:G162" si="2">E134*F134</f>
        <v>458.49</v>
      </c>
      <c r="H134" s="40" t="s">
        <v>26</v>
      </c>
      <c r="J134" s="71"/>
    </row>
    <row r="135" s="19" customFormat="1" ht="139" customHeight="1" spans="1:10">
      <c r="A135" s="36">
        <v>64</v>
      </c>
      <c r="B135" s="37" t="s">
        <v>330</v>
      </c>
      <c r="C135" s="37" t="s">
        <v>331</v>
      </c>
      <c r="D135" s="38" t="s">
        <v>33</v>
      </c>
      <c r="E135" s="38">
        <f>27.6+80+40+25</f>
        <v>172.6</v>
      </c>
      <c r="F135" s="39">
        <v>54.06</v>
      </c>
      <c r="G135" s="39">
        <f t="shared" si="2"/>
        <v>9330.756</v>
      </c>
      <c r="H135" s="40" t="s">
        <v>26</v>
      </c>
      <c r="J135" s="71"/>
    </row>
    <row r="136" s="19" customFormat="1" ht="95" customHeight="1" spans="1:10">
      <c r="A136" s="36">
        <v>65</v>
      </c>
      <c r="B136" s="37" t="s">
        <v>146</v>
      </c>
      <c r="C136" s="37" t="s">
        <v>332</v>
      </c>
      <c r="D136" s="38" t="s">
        <v>33</v>
      </c>
      <c r="E136" s="38">
        <f>16.8+158.71+525+525</f>
        <v>1225.51</v>
      </c>
      <c r="F136" s="39">
        <v>18.36</v>
      </c>
      <c r="G136" s="39">
        <f t="shared" si="2"/>
        <v>22500.3636</v>
      </c>
      <c r="H136" s="40" t="s">
        <v>26</v>
      </c>
      <c r="J136" s="71"/>
    </row>
    <row r="137" s="19" customFormat="1" ht="78" customHeight="1" spans="1:10">
      <c r="A137" s="36">
        <v>66</v>
      </c>
      <c r="B137" s="37" t="s">
        <v>333</v>
      </c>
      <c r="C137" s="37" t="s">
        <v>334</v>
      </c>
      <c r="D137" s="38" t="s">
        <v>33</v>
      </c>
      <c r="E137" s="38" t="s">
        <v>335</v>
      </c>
      <c r="F137" s="39">
        <v>40.8</v>
      </c>
      <c r="G137" s="39">
        <f t="shared" si="2"/>
        <v>13025.4</v>
      </c>
      <c r="H137" s="40" t="s">
        <v>26</v>
      </c>
      <c r="J137" s="71"/>
    </row>
    <row r="138" s="19" customFormat="1" ht="121" customHeight="1" spans="1:10">
      <c r="A138" s="36">
        <v>67</v>
      </c>
      <c r="B138" s="37" t="s">
        <v>336</v>
      </c>
      <c r="C138" s="37" t="s">
        <v>337</v>
      </c>
      <c r="D138" s="38" t="s">
        <v>33</v>
      </c>
      <c r="E138" s="38">
        <f>271.18+1118.25+636.65+636.65</f>
        <v>2662.73</v>
      </c>
      <c r="F138" s="39">
        <v>25.5</v>
      </c>
      <c r="G138" s="39">
        <f t="shared" si="2"/>
        <v>67899.615</v>
      </c>
      <c r="H138" s="40" t="s">
        <v>26</v>
      </c>
      <c r="J138" s="71"/>
    </row>
    <row r="139" s="19" customFormat="1" ht="176" customHeight="1" spans="1:10">
      <c r="A139" s="36">
        <v>68</v>
      </c>
      <c r="B139" s="37" t="s">
        <v>338</v>
      </c>
      <c r="C139" s="37" t="s">
        <v>339</v>
      </c>
      <c r="D139" s="38" t="s">
        <v>33</v>
      </c>
      <c r="E139" s="38">
        <f>885.9+1280.9+1336.79+1336.79</f>
        <v>4840.38</v>
      </c>
      <c r="F139" s="39">
        <v>25.5</v>
      </c>
      <c r="G139" s="39">
        <f t="shared" si="2"/>
        <v>123429.69</v>
      </c>
      <c r="H139" s="40" t="s">
        <v>26</v>
      </c>
      <c r="J139" s="71"/>
    </row>
    <row r="140" s="19" customFormat="1" ht="123" customHeight="1" spans="1:10">
      <c r="A140" s="36">
        <v>69</v>
      </c>
      <c r="B140" s="37" t="s">
        <v>223</v>
      </c>
      <c r="C140" s="37" t="s">
        <v>340</v>
      </c>
      <c r="D140" s="38" t="s">
        <v>33</v>
      </c>
      <c r="E140" s="38">
        <f>8377.12+1279.55+12942.26+12942.26</f>
        <v>35541.19</v>
      </c>
      <c r="F140" s="39">
        <v>15.3</v>
      </c>
      <c r="G140" s="39">
        <f t="shared" si="2"/>
        <v>543780.207</v>
      </c>
      <c r="H140" s="40" t="s">
        <v>26</v>
      </c>
      <c r="J140" s="71"/>
    </row>
    <row r="141" s="19" customFormat="1" ht="139" customHeight="1" spans="1:10">
      <c r="A141" s="36">
        <v>70</v>
      </c>
      <c r="B141" s="37" t="s">
        <v>341</v>
      </c>
      <c r="C141" s="37" t="s">
        <v>342</v>
      </c>
      <c r="D141" s="38" t="s">
        <v>33</v>
      </c>
      <c r="E141" s="38">
        <f>12565.68+2188.9+4016.95+4016.95</f>
        <v>22788.48</v>
      </c>
      <c r="F141" s="39">
        <v>15.3</v>
      </c>
      <c r="G141" s="39">
        <f t="shared" si="2"/>
        <v>348663.744</v>
      </c>
      <c r="H141" s="40" t="s">
        <v>26</v>
      </c>
      <c r="J141" s="71"/>
    </row>
    <row r="142" s="19" customFormat="1" ht="140" customHeight="1" spans="1:10">
      <c r="A142" s="36">
        <v>71</v>
      </c>
      <c r="B142" s="37" t="s">
        <v>227</v>
      </c>
      <c r="C142" s="37" t="s">
        <v>343</v>
      </c>
      <c r="D142" s="38" t="s">
        <v>33</v>
      </c>
      <c r="E142" s="38">
        <f>6991.29+569.72+5335.78+5335.78</f>
        <v>18232.57</v>
      </c>
      <c r="F142" s="39">
        <v>15.3</v>
      </c>
      <c r="G142" s="39">
        <f t="shared" si="2"/>
        <v>278958.321</v>
      </c>
      <c r="H142" s="40" t="s">
        <v>26</v>
      </c>
      <c r="J142" s="71"/>
    </row>
    <row r="143" s="19" customFormat="1" ht="134" customHeight="1" spans="1:10">
      <c r="A143" s="36">
        <v>72</v>
      </c>
      <c r="B143" s="37" t="s">
        <v>344</v>
      </c>
      <c r="C143" s="37" t="s">
        <v>345</v>
      </c>
      <c r="D143" s="38" t="s">
        <v>33</v>
      </c>
      <c r="E143" s="38">
        <f>4173.86+1069.02</f>
        <v>5242.88</v>
      </c>
      <c r="F143" s="39">
        <v>15.3</v>
      </c>
      <c r="G143" s="39">
        <f t="shared" si="2"/>
        <v>80216.064</v>
      </c>
      <c r="H143" s="40" t="s">
        <v>26</v>
      </c>
      <c r="J143" s="71"/>
    </row>
    <row r="144" s="19" customFormat="1" ht="235" customHeight="1" spans="1:10">
      <c r="A144" s="36">
        <v>73</v>
      </c>
      <c r="B144" s="37" t="s">
        <v>346</v>
      </c>
      <c r="C144" s="37" t="s">
        <v>347</v>
      </c>
      <c r="D144" s="38" t="s">
        <v>33</v>
      </c>
      <c r="E144" s="38">
        <f>2595.26+323.35+323.35+323.35+323.35</f>
        <v>3888.66</v>
      </c>
      <c r="F144" s="39">
        <v>20.4</v>
      </c>
      <c r="G144" s="39">
        <f t="shared" si="2"/>
        <v>79328.664</v>
      </c>
      <c r="H144" s="40" t="s">
        <v>26</v>
      </c>
      <c r="J144" s="71"/>
    </row>
    <row r="145" s="19" customFormat="1" ht="232" customHeight="1" spans="1:10">
      <c r="A145" s="36">
        <v>74</v>
      </c>
      <c r="B145" s="37" t="s">
        <v>348</v>
      </c>
      <c r="C145" s="37" t="s">
        <v>349</v>
      </c>
      <c r="D145" s="38" t="s">
        <v>33</v>
      </c>
      <c r="E145" s="38" t="s">
        <v>350</v>
      </c>
      <c r="F145" s="39">
        <v>20.4</v>
      </c>
      <c r="G145" s="39">
        <f t="shared" si="2"/>
        <v>26844.768</v>
      </c>
      <c r="H145" s="40" t="s">
        <v>26</v>
      </c>
      <c r="J145" s="71"/>
    </row>
    <row r="146" s="19" customFormat="1" ht="197" customHeight="1" spans="1:10">
      <c r="A146" s="36">
        <v>75</v>
      </c>
      <c r="B146" s="37" t="s">
        <v>351</v>
      </c>
      <c r="C146" s="37" t="s">
        <v>352</v>
      </c>
      <c r="D146" s="38" t="s">
        <v>43</v>
      </c>
      <c r="E146" s="38" t="s">
        <v>353</v>
      </c>
      <c r="F146" s="39">
        <v>102</v>
      </c>
      <c r="G146" s="39">
        <f t="shared" si="2"/>
        <v>4702.2</v>
      </c>
      <c r="H146" s="40" t="s">
        <v>26</v>
      </c>
      <c r="J146" s="71"/>
    </row>
    <row r="147" s="19" customFormat="1" ht="210" customHeight="1" spans="1:10">
      <c r="A147" s="36">
        <v>76</v>
      </c>
      <c r="B147" s="37" t="s">
        <v>354</v>
      </c>
      <c r="C147" s="37" t="s">
        <v>355</v>
      </c>
      <c r="D147" s="38" t="s">
        <v>33</v>
      </c>
      <c r="E147" s="38" t="s">
        <v>356</v>
      </c>
      <c r="F147" s="39">
        <v>12.24</v>
      </c>
      <c r="G147" s="39">
        <f t="shared" si="2"/>
        <v>677.1168</v>
      </c>
      <c r="H147" s="40" t="s">
        <v>26</v>
      </c>
      <c r="J147" s="71"/>
    </row>
    <row r="148" s="19" customFormat="1" ht="351" customHeight="1" spans="1:10">
      <c r="A148" s="36">
        <v>77</v>
      </c>
      <c r="B148" s="37" t="s">
        <v>357</v>
      </c>
      <c r="C148" s="37" t="s">
        <v>358</v>
      </c>
      <c r="D148" s="38" t="s">
        <v>194</v>
      </c>
      <c r="E148" s="38" t="s">
        <v>359</v>
      </c>
      <c r="F148" s="39">
        <v>2040</v>
      </c>
      <c r="G148" s="39">
        <f t="shared" si="2"/>
        <v>734.4</v>
      </c>
      <c r="H148" s="40" t="s">
        <v>26</v>
      </c>
      <c r="J148" s="71"/>
    </row>
    <row r="149" s="19" customFormat="1" ht="355" customHeight="1" spans="1:10">
      <c r="A149" s="36">
        <v>78</v>
      </c>
      <c r="B149" s="37" t="s">
        <v>360</v>
      </c>
      <c r="C149" s="37" t="s">
        <v>361</v>
      </c>
      <c r="D149" s="38" t="s">
        <v>194</v>
      </c>
      <c r="E149" s="38" t="s">
        <v>362</v>
      </c>
      <c r="F149" s="39">
        <v>2040</v>
      </c>
      <c r="G149" s="39">
        <f t="shared" si="2"/>
        <v>5304</v>
      </c>
      <c r="H149" s="40" t="s">
        <v>26</v>
      </c>
      <c r="J149" s="71"/>
    </row>
    <row r="150" s="19" customFormat="1" ht="355" customHeight="1" spans="1:10">
      <c r="A150" s="36">
        <v>79</v>
      </c>
      <c r="B150" s="37" t="s">
        <v>363</v>
      </c>
      <c r="C150" s="37" t="s">
        <v>364</v>
      </c>
      <c r="D150" s="38" t="s">
        <v>194</v>
      </c>
      <c r="E150" s="38" t="s">
        <v>365</v>
      </c>
      <c r="F150" s="39">
        <v>2040</v>
      </c>
      <c r="G150" s="39">
        <f t="shared" si="2"/>
        <v>295.8</v>
      </c>
      <c r="H150" s="40" t="s">
        <v>26</v>
      </c>
      <c r="J150" s="71"/>
    </row>
    <row r="151" s="19" customFormat="1" ht="85" customHeight="1" spans="1:10">
      <c r="A151" s="36">
        <v>80</v>
      </c>
      <c r="B151" s="37" t="s">
        <v>366</v>
      </c>
      <c r="C151" s="37" t="s">
        <v>367</v>
      </c>
      <c r="D151" s="38" t="s">
        <v>368</v>
      </c>
      <c r="E151" s="38" t="s">
        <v>369</v>
      </c>
      <c r="F151" s="39">
        <v>22.44</v>
      </c>
      <c r="G151" s="39">
        <f t="shared" si="2"/>
        <v>1795.2</v>
      </c>
      <c r="H151" s="40" t="s">
        <v>26</v>
      </c>
      <c r="J151" s="71"/>
    </row>
    <row r="152" s="19" customFormat="1" ht="161" customHeight="1" spans="1:10">
      <c r="A152" s="36">
        <v>81</v>
      </c>
      <c r="B152" s="37" t="s">
        <v>370</v>
      </c>
      <c r="C152" s="37" t="s">
        <v>371</v>
      </c>
      <c r="D152" s="38" t="s">
        <v>194</v>
      </c>
      <c r="E152" s="38" t="s">
        <v>372</v>
      </c>
      <c r="F152" s="39">
        <v>2040</v>
      </c>
      <c r="G152" s="39">
        <f t="shared" si="2"/>
        <v>1440.24</v>
      </c>
      <c r="H152" s="40" t="s">
        <v>26</v>
      </c>
      <c r="J152" s="71"/>
    </row>
    <row r="153" s="19" customFormat="1" ht="138" customHeight="1" spans="1:10">
      <c r="A153" s="36">
        <v>82</v>
      </c>
      <c r="B153" s="37" t="s">
        <v>373</v>
      </c>
      <c r="C153" s="37" t="s">
        <v>374</v>
      </c>
      <c r="D153" s="38" t="s">
        <v>33</v>
      </c>
      <c r="E153" s="38">
        <f>2595.26+323.35+323.35+323.35+323.35</f>
        <v>3888.66</v>
      </c>
      <c r="F153" s="39">
        <v>38.76</v>
      </c>
      <c r="G153" s="39">
        <f t="shared" si="2"/>
        <v>150724.4616</v>
      </c>
      <c r="H153" s="40" t="s">
        <v>26</v>
      </c>
      <c r="J153" s="71"/>
    </row>
    <row r="154" s="19" customFormat="1" ht="128" customHeight="1" spans="1:10">
      <c r="A154" s="36">
        <v>83</v>
      </c>
      <c r="B154" s="37" t="s">
        <v>375</v>
      </c>
      <c r="C154" s="37" t="s">
        <v>376</v>
      </c>
      <c r="D154" s="38" t="s">
        <v>33</v>
      </c>
      <c r="E154" s="38" t="s">
        <v>377</v>
      </c>
      <c r="F154" s="39">
        <v>54.06</v>
      </c>
      <c r="G154" s="39">
        <f t="shared" si="2"/>
        <v>70467.21</v>
      </c>
      <c r="H154" s="40" t="s">
        <v>26</v>
      </c>
      <c r="J154" s="71"/>
    </row>
    <row r="155" s="19" customFormat="1" ht="233" customHeight="1" spans="1:10">
      <c r="A155" s="36">
        <v>84</v>
      </c>
      <c r="B155" s="37" t="s">
        <v>378</v>
      </c>
      <c r="C155" s="37" t="s">
        <v>379</v>
      </c>
      <c r="D155" s="38" t="s">
        <v>33</v>
      </c>
      <c r="E155" s="38" t="s">
        <v>380</v>
      </c>
      <c r="F155" s="39">
        <v>35.7</v>
      </c>
      <c r="G155" s="39">
        <f t="shared" si="2"/>
        <v>139929.006</v>
      </c>
      <c r="H155" s="40" t="s">
        <v>26</v>
      </c>
      <c r="J155" s="71"/>
    </row>
    <row r="156" s="19" customFormat="1" ht="142" customHeight="1" spans="1:10">
      <c r="A156" s="36">
        <v>85</v>
      </c>
      <c r="B156" s="37" t="s">
        <v>381</v>
      </c>
      <c r="C156" s="37" t="s">
        <v>382</v>
      </c>
      <c r="D156" s="38" t="s">
        <v>33</v>
      </c>
      <c r="E156" s="38">
        <f>240+199.24+199.24</f>
        <v>638.48</v>
      </c>
      <c r="F156" s="39">
        <v>54.06</v>
      </c>
      <c r="G156" s="39">
        <f t="shared" si="2"/>
        <v>34516.2288</v>
      </c>
      <c r="H156" s="40" t="s">
        <v>26</v>
      </c>
      <c r="J156" s="71"/>
    </row>
    <row r="157" s="19" customFormat="1" ht="233" customHeight="1" spans="1:10">
      <c r="A157" s="36">
        <v>86</v>
      </c>
      <c r="B157" s="37" t="s">
        <v>383</v>
      </c>
      <c r="C157" s="37" t="s">
        <v>384</v>
      </c>
      <c r="D157" s="38" t="s">
        <v>25</v>
      </c>
      <c r="E157" s="38">
        <f>14.41+14.41</f>
        <v>28.82</v>
      </c>
      <c r="F157" s="39">
        <v>285.6</v>
      </c>
      <c r="G157" s="39">
        <f t="shared" si="2"/>
        <v>8230.992</v>
      </c>
      <c r="H157" s="40" t="s">
        <v>26</v>
      </c>
      <c r="J157" s="71"/>
    </row>
    <row r="158" s="19" customFormat="1" ht="234" customHeight="1" spans="1:10">
      <c r="A158" s="36">
        <v>87</v>
      </c>
      <c r="B158" s="37" t="s">
        <v>385</v>
      </c>
      <c r="C158" s="37" t="s">
        <v>386</v>
      </c>
      <c r="D158" s="38" t="s">
        <v>43</v>
      </c>
      <c r="E158" s="38">
        <f>288.2+288.2</f>
        <v>576.4</v>
      </c>
      <c r="F158" s="39">
        <v>30.6</v>
      </c>
      <c r="G158" s="39">
        <f t="shared" si="2"/>
        <v>17637.84</v>
      </c>
      <c r="H158" s="40" t="s">
        <v>26</v>
      </c>
      <c r="J158" s="71"/>
    </row>
    <row r="159" s="19" customFormat="1" ht="78" customHeight="1" spans="1:10">
      <c r="A159" s="36">
        <v>88</v>
      </c>
      <c r="B159" s="37" t="s">
        <v>387</v>
      </c>
      <c r="C159" s="37" t="s">
        <v>388</v>
      </c>
      <c r="D159" s="38" t="s">
        <v>152</v>
      </c>
      <c r="E159" s="38">
        <f>160+160</f>
        <v>320</v>
      </c>
      <c r="F159" s="39">
        <v>35.7</v>
      </c>
      <c r="G159" s="39">
        <f t="shared" si="2"/>
        <v>11424</v>
      </c>
      <c r="H159" s="40" t="s">
        <v>26</v>
      </c>
      <c r="J159" s="71"/>
    </row>
    <row r="160" s="19" customFormat="1" ht="128" customHeight="1" spans="1:10">
      <c r="A160" s="36">
        <v>89</v>
      </c>
      <c r="B160" s="37" t="s">
        <v>389</v>
      </c>
      <c r="C160" s="37" t="s">
        <v>390</v>
      </c>
      <c r="D160" s="38" t="s">
        <v>33</v>
      </c>
      <c r="E160" s="38" t="s">
        <v>391</v>
      </c>
      <c r="F160" s="39">
        <v>30.6</v>
      </c>
      <c r="G160" s="39">
        <f t="shared" si="2"/>
        <v>34615.944</v>
      </c>
      <c r="H160" s="40" t="s">
        <v>26</v>
      </c>
      <c r="J160" s="71"/>
    </row>
    <row r="161" s="19" customFormat="1" ht="173" customHeight="1" spans="1:10">
      <c r="A161" s="36">
        <v>90</v>
      </c>
      <c r="B161" s="46" t="s">
        <v>392</v>
      </c>
      <c r="C161" s="46" t="s">
        <v>393</v>
      </c>
      <c r="D161" s="47" t="s">
        <v>33</v>
      </c>
      <c r="E161" s="45">
        <v>600</v>
      </c>
      <c r="F161" s="39">
        <v>81.6</v>
      </c>
      <c r="G161" s="39">
        <f t="shared" si="2"/>
        <v>48960</v>
      </c>
      <c r="H161" s="40" t="s">
        <v>26</v>
      </c>
      <c r="J161" s="71"/>
    </row>
    <row r="162" s="21" customFormat="1" ht="67" customHeight="1" spans="1:10">
      <c r="A162" s="48" t="s">
        <v>394</v>
      </c>
      <c r="B162" s="48" t="s">
        <v>395</v>
      </c>
      <c r="C162" s="49"/>
      <c r="D162" s="48" t="s">
        <v>396</v>
      </c>
      <c r="E162" s="50">
        <f>G3+G71</f>
        <v>6773332.839</v>
      </c>
      <c r="F162" s="51">
        <v>0.0359</v>
      </c>
      <c r="G162" s="52">
        <f t="shared" si="2"/>
        <v>243162.6489201</v>
      </c>
      <c r="H162" s="53" t="s">
        <v>397</v>
      </c>
      <c r="J162" s="73"/>
    </row>
    <row r="163" s="22" customFormat="1" ht="33" customHeight="1" spans="1:10">
      <c r="A163" s="54" t="s">
        <v>398</v>
      </c>
      <c r="B163" s="48" t="s">
        <v>399</v>
      </c>
      <c r="C163" s="49" t="s">
        <v>400</v>
      </c>
      <c r="D163" s="48" t="s">
        <v>396</v>
      </c>
      <c r="E163" s="55"/>
      <c r="F163" s="52"/>
      <c r="G163" s="52">
        <f>G3+G71+G162</f>
        <v>7016495.4879201</v>
      </c>
      <c r="H163" s="53"/>
      <c r="J163" s="74"/>
    </row>
    <row r="164" s="21" customFormat="1" ht="33" customHeight="1" spans="1:10">
      <c r="A164" s="54" t="s">
        <v>401</v>
      </c>
      <c r="B164" s="48" t="s">
        <v>402</v>
      </c>
      <c r="C164" s="49" t="s">
        <v>403</v>
      </c>
      <c r="D164" s="48" t="s">
        <v>396</v>
      </c>
      <c r="E164" s="55">
        <f>G163</f>
        <v>7016495.4879201</v>
      </c>
      <c r="F164" s="51">
        <v>0.09</v>
      </c>
      <c r="G164" s="52">
        <f>E164*F164</f>
        <v>631484.593912809</v>
      </c>
      <c r="H164" s="53" t="s">
        <v>404</v>
      </c>
      <c r="J164" s="73"/>
    </row>
    <row r="165" s="21" customFormat="1" ht="24" customHeight="1" spans="1:10">
      <c r="A165" s="54" t="s">
        <v>405</v>
      </c>
      <c r="B165" s="48" t="s">
        <v>406</v>
      </c>
      <c r="C165" s="48"/>
      <c r="D165" s="48"/>
      <c r="E165" s="56"/>
      <c r="F165" s="57"/>
      <c r="G165" s="52">
        <f>G163+G164</f>
        <v>7647980.08183291</v>
      </c>
      <c r="H165" s="58"/>
      <c r="J165" s="73"/>
    </row>
    <row r="166" s="21" customFormat="1" ht="126" customHeight="1" spans="1:10">
      <c r="A166" s="59" t="s">
        <v>407</v>
      </c>
      <c r="B166" s="60"/>
      <c r="C166" s="61"/>
      <c r="D166" s="61"/>
      <c r="E166" s="61"/>
      <c r="F166" s="62"/>
      <c r="G166" s="62"/>
      <c r="H166" s="61"/>
      <c r="J166" s="73"/>
    </row>
  </sheetData>
  <mergeCells count="3">
    <mergeCell ref="A1:H1"/>
    <mergeCell ref="B165:F165"/>
    <mergeCell ref="A166:H166"/>
  </mergeCells>
  <pageMargins left="0.708661417322835" right="0.708661417322835" top="0.590551181102362" bottom="0.708333333333333" header="0.31496062992126" footer="0.354166666666667"/>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topLeftCell="A160" workbookViewId="0">
      <selection activeCell="C163" sqref="C163"/>
    </sheetView>
  </sheetViews>
  <sheetFormatPr defaultColWidth="9" defaultRowHeight="13.5" outlineLevelCol="7"/>
  <cols>
    <col min="1" max="1" width="6.25" style="24" customWidth="1"/>
    <col min="2" max="2" width="16.125" style="24" customWidth="1"/>
    <col min="3" max="3" width="44.375" style="25" customWidth="1"/>
    <col min="4" max="4" width="9" style="24"/>
    <col min="5" max="5" width="13" style="24" customWidth="1"/>
    <col min="6" max="6" width="13" style="26" customWidth="1"/>
    <col min="7" max="7" width="13" style="27" customWidth="1"/>
    <col min="8" max="8" width="21.75" style="16" customWidth="1"/>
    <col min="9" max="16384" width="9" style="16"/>
  </cols>
  <sheetData>
    <row r="1" s="16" customFormat="1" ht="61" customHeight="1" spans="1:8">
      <c r="A1" s="28" t="s">
        <v>408</v>
      </c>
      <c r="B1" s="28"/>
      <c r="C1" s="28"/>
      <c r="D1" s="28"/>
      <c r="E1" s="28"/>
      <c r="F1" s="28"/>
      <c r="G1" s="29"/>
      <c r="H1" s="28"/>
    </row>
    <row r="2" s="17" customFormat="1" ht="52" customHeight="1" spans="1:8">
      <c r="A2" s="30" t="s">
        <v>13</v>
      </c>
      <c r="B2" s="30" t="s">
        <v>14</v>
      </c>
      <c r="C2" s="30" t="s">
        <v>15</v>
      </c>
      <c r="D2" s="30" t="s">
        <v>16</v>
      </c>
      <c r="E2" s="31" t="s">
        <v>17</v>
      </c>
      <c r="F2" s="32" t="s">
        <v>18</v>
      </c>
      <c r="G2" s="33" t="s">
        <v>19</v>
      </c>
      <c r="H2" s="34" t="s">
        <v>20</v>
      </c>
    </row>
    <row r="3" s="17" customFormat="1" ht="30" customHeight="1" spans="1:8">
      <c r="A3" s="30" t="s">
        <v>21</v>
      </c>
      <c r="B3" s="30" t="s">
        <v>22</v>
      </c>
      <c r="C3" s="30"/>
      <c r="D3" s="30"/>
      <c r="E3" s="30"/>
      <c r="F3" s="33"/>
      <c r="G3" s="33"/>
      <c r="H3" s="35"/>
    </row>
    <row r="4" s="18" customFormat="1" ht="220" customHeight="1" spans="1:8">
      <c r="A4" s="36">
        <v>1</v>
      </c>
      <c r="B4" s="37" t="s">
        <v>23</v>
      </c>
      <c r="C4" s="37" t="s">
        <v>24</v>
      </c>
      <c r="D4" s="38" t="s">
        <v>25</v>
      </c>
      <c r="E4" s="38">
        <f>1212.4+713.41</f>
        <v>1925.81</v>
      </c>
      <c r="F4" s="39"/>
      <c r="G4" s="39"/>
      <c r="H4" s="40" t="s">
        <v>26</v>
      </c>
    </row>
    <row r="5" s="18" customFormat="1" ht="164" customHeight="1" spans="1:8">
      <c r="A5" s="36">
        <v>2</v>
      </c>
      <c r="B5" s="37" t="s">
        <v>27</v>
      </c>
      <c r="C5" s="37" t="s">
        <v>28</v>
      </c>
      <c r="D5" s="38" t="s">
        <v>25</v>
      </c>
      <c r="E5" s="38">
        <f>110.98+319.36</f>
        <v>430.34</v>
      </c>
      <c r="F5" s="39"/>
      <c r="G5" s="39"/>
      <c r="H5" s="40" t="s">
        <v>26</v>
      </c>
    </row>
    <row r="6" s="18" customFormat="1" ht="177" customHeight="1" spans="1:8">
      <c r="A6" s="36">
        <v>3</v>
      </c>
      <c r="B6" s="37" t="s">
        <v>29</v>
      </c>
      <c r="C6" s="37" t="s">
        <v>30</v>
      </c>
      <c r="D6" s="38" t="s">
        <v>25</v>
      </c>
      <c r="E6" s="38">
        <f>113.47+169.6</f>
        <v>283.07</v>
      </c>
      <c r="F6" s="39"/>
      <c r="G6" s="39"/>
      <c r="H6" s="40" t="s">
        <v>26</v>
      </c>
    </row>
    <row r="7" s="18" customFormat="1" ht="234" customHeight="1" spans="1:8">
      <c r="A7" s="36">
        <v>4</v>
      </c>
      <c r="B7" s="37" t="s">
        <v>31</v>
      </c>
      <c r="C7" s="37" t="s">
        <v>32</v>
      </c>
      <c r="D7" s="38" t="s">
        <v>33</v>
      </c>
      <c r="E7" s="38" t="s">
        <v>34</v>
      </c>
      <c r="F7" s="39"/>
      <c r="G7" s="39"/>
      <c r="H7" s="40" t="s">
        <v>26</v>
      </c>
    </row>
    <row r="8" s="18" customFormat="1" ht="222" customHeight="1" spans="1:8">
      <c r="A8" s="36">
        <v>5</v>
      </c>
      <c r="B8" s="37" t="s">
        <v>35</v>
      </c>
      <c r="C8" s="37" t="s">
        <v>36</v>
      </c>
      <c r="D8" s="38" t="s">
        <v>33</v>
      </c>
      <c r="E8" s="38" t="s">
        <v>37</v>
      </c>
      <c r="F8" s="39"/>
      <c r="G8" s="39"/>
      <c r="H8" s="40" t="s">
        <v>26</v>
      </c>
    </row>
    <row r="9" s="18" customFormat="1" ht="237" customHeight="1" spans="1:8">
      <c r="A9" s="36">
        <v>6</v>
      </c>
      <c r="B9" s="37" t="s">
        <v>38</v>
      </c>
      <c r="C9" s="37" t="s">
        <v>39</v>
      </c>
      <c r="D9" s="38" t="s">
        <v>33</v>
      </c>
      <c r="E9" s="38" t="s">
        <v>40</v>
      </c>
      <c r="F9" s="39"/>
      <c r="G9" s="39"/>
      <c r="H9" s="40" t="s">
        <v>26</v>
      </c>
    </row>
    <row r="10" s="19" customFormat="1" ht="224" customHeight="1" spans="1:8">
      <c r="A10" s="36">
        <v>7</v>
      </c>
      <c r="B10" s="37" t="s">
        <v>41</v>
      </c>
      <c r="C10" s="37" t="s">
        <v>42</v>
      </c>
      <c r="D10" s="38" t="s">
        <v>43</v>
      </c>
      <c r="E10" s="38" t="s">
        <v>44</v>
      </c>
      <c r="F10" s="41"/>
      <c r="G10" s="39"/>
      <c r="H10" s="40" t="s">
        <v>26</v>
      </c>
    </row>
    <row r="11" s="19" customFormat="1" ht="231" customHeight="1" spans="1:8">
      <c r="A11" s="36">
        <v>8</v>
      </c>
      <c r="B11" s="37" t="s">
        <v>45</v>
      </c>
      <c r="C11" s="37" t="s">
        <v>46</v>
      </c>
      <c r="D11" s="38" t="s">
        <v>33</v>
      </c>
      <c r="E11" s="38" t="s">
        <v>47</v>
      </c>
      <c r="F11" s="41"/>
      <c r="G11" s="39"/>
      <c r="H11" s="40" t="s">
        <v>26</v>
      </c>
    </row>
    <row r="12" s="19" customFormat="1" ht="252" customHeight="1" spans="1:8">
      <c r="A12" s="36">
        <v>9</v>
      </c>
      <c r="B12" s="37" t="s">
        <v>48</v>
      </c>
      <c r="C12" s="37" t="s">
        <v>49</v>
      </c>
      <c r="D12" s="38" t="s">
        <v>25</v>
      </c>
      <c r="E12" s="38" t="s">
        <v>50</v>
      </c>
      <c r="F12" s="41"/>
      <c r="G12" s="39"/>
      <c r="H12" s="40" t="s">
        <v>26</v>
      </c>
    </row>
    <row r="13" s="19" customFormat="1" ht="234" customHeight="1" spans="1:8">
      <c r="A13" s="36">
        <v>10</v>
      </c>
      <c r="B13" s="37" t="s">
        <v>51</v>
      </c>
      <c r="C13" s="37" t="s">
        <v>52</v>
      </c>
      <c r="D13" s="38" t="s">
        <v>33</v>
      </c>
      <c r="E13" s="38" t="s">
        <v>53</v>
      </c>
      <c r="F13" s="41"/>
      <c r="G13" s="39"/>
      <c r="H13" s="40" t="s">
        <v>26</v>
      </c>
    </row>
    <row r="14" s="19" customFormat="1" ht="239" customHeight="1" spans="1:8">
      <c r="A14" s="36">
        <v>11</v>
      </c>
      <c r="B14" s="37" t="s">
        <v>54</v>
      </c>
      <c r="C14" s="37" t="s">
        <v>55</v>
      </c>
      <c r="D14" s="38" t="s">
        <v>33</v>
      </c>
      <c r="E14" s="38" t="s">
        <v>56</v>
      </c>
      <c r="F14" s="41"/>
      <c r="G14" s="39"/>
      <c r="H14" s="40" t="s">
        <v>26</v>
      </c>
    </row>
    <row r="15" s="19" customFormat="1" ht="226" customHeight="1" spans="1:8">
      <c r="A15" s="36">
        <v>12</v>
      </c>
      <c r="B15" s="37" t="s">
        <v>57</v>
      </c>
      <c r="C15" s="37" t="s">
        <v>58</v>
      </c>
      <c r="D15" s="38" t="s">
        <v>43</v>
      </c>
      <c r="E15" s="38" t="s">
        <v>59</v>
      </c>
      <c r="F15" s="41"/>
      <c r="G15" s="39"/>
      <c r="H15" s="40" t="s">
        <v>26</v>
      </c>
    </row>
    <row r="16" s="19" customFormat="1" ht="78" customHeight="1" spans="1:8">
      <c r="A16" s="36">
        <v>13</v>
      </c>
      <c r="B16" s="37" t="s">
        <v>60</v>
      </c>
      <c r="C16" s="37" t="s">
        <v>61</v>
      </c>
      <c r="D16" s="38" t="s">
        <v>33</v>
      </c>
      <c r="E16" s="38">
        <f>5688.52+282.57</f>
        <v>5971.09</v>
      </c>
      <c r="F16" s="42"/>
      <c r="G16" s="39"/>
      <c r="H16" s="40" t="s">
        <v>26</v>
      </c>
    </row>
    <row r="17" s="19" customFormat="1" ht="90" customHeight="1" spans="1:8">
      <c r="A17" s="36">
        <v>14</v>
      </c>
      <c r="B17" s="37" t="s">
        <v>62</v>
      </c>
      <c r="C17" s="37" t="s">
        <v>63</v>
      </c>
      <c r="D17" s="38" t="s">
        <v>33</v>
      </c>
      <c r="E17" s="38" t="s">
        <v>34</v>
      </c>
      <c r="F17" s="42"/>
      <c r="G17" s="39"/>
      <c r="H17" s="40" t="s">
        <v>26</v>
      </c>
    </row>
    <row r="18" s="19" customFormat="1" ht="102" customHeight="1" spans="1:8">
      <c r="A18" s="36">
        <v>15</v>
      </c>
      <c r="B18" s="37" t="s">
        <v>64</v>
      </c>
      <c r="C18" s="37" t="s">
        <v>65</v>
      </c>
      <c r="D18" s="38" t="s">
        <v>33</v>
      </c>
      <c r="E18" s="38" t="s">
        <v>34</v>
      </c>
      <c r="F18" s="42"/>
      <c r="G18" s="39"/>
      <c r="H18" s="40" t="s">
        <v>26</v>
      </c>
    </row>
    <row r="19" s="19" customFormat="1" ht="138" customHeight="1" spans="1:8">
      <c r="A19" s="36">
        <v>16</v>
      </c>
      <c r="B19" s="37" t="s">
        <v>66</v>
      </c>
      <c r="C19" s="37" t="s">
        <v>67</v>
      </c>
      <c r="D19" s="38" t="s">
        <v>43</v>
      </c>
      <c r="E19" s="38" t="s">
        <v>44</v>
      </c>
      <c r="F19" s="42"/>
      <c r="G19" s="39"/>
      <c r="H19" s="40" t="s">
        <v>26</v>
      </c>
    </row>
    <row r="20" s="19" customFormat="1" ht="94" customHeight="1" spans="1:8">
      <c r="A20" s="36">
        <v>17</v>
      </c>
      <c r="B20" s="37" t="s">
        <v>68</v>
      </c>
      <c r="C20" s="37" t="s">
        <v>69</v>
      </c>
      <c r="D20" s="38" t="s">
        <v>33</v>
      </c>
      <c r="E20" s="38" t="s">
        <v>70</v>
      </c>
      <c r="F20" s="42"/>
      <c r="G20" s="39"/>
      <c r="H20" s="40" t="s">
        <v>26</v>
      </c>
    </row>
    <row r="21" s="19" customFormat="1" ht="112" customHeight="1" spans="1:8">
      <c r="A21" s="36">
        <v>18</v>
      </c>
      <c r="B21" s="37" t="s">
        <v>71</v>
      </c>
      <c r="C21" s="37" t="s">
        <v>72</v>
      </c>
      <c r="D21" s="38" t="s">
        <v>33</v>
      </c>
      <c r="E21" s="38" t="s">
        <v>73</v>
      </c>
      <c r="F21" s="42"/>
      <c r="G21" s="39"/>
      <c r="H21" s="40" t="s">
        <v>26</v>
      </c>
    </row>
    <row r="22" s="19" customFormat="1" ht="188" customHeight="1" spans="1:8">
      <c r="A22" s="36">
        <v>19</v>
      </c>
      <c r="B22" s="37" t="s">
        <v>74</v>
      </c>
      <c r="C22" s="37" t="s">
        <v>75</v>
      </c>
      <c r="D22" s="38" t="s">
        <v>33</v>
      </c>
      <c r="E22" s="38" t="s">
        <v>73</v>
      </c>
      <c r="F22" s="42"/>
      <c r="G22" s="39"/>
      <c r="H22" s="40" t="s">
        <v>26</v>
      </c>
    </row>
    <row r="23" s="19" customFormat="1" ht="98" customHeight="1" spans="1:8">
      <c r="A23" s="36">
        <v>20</v>
      </c>
      <c r="B23" s="37" t="s">
        <v>76</v>
      </c>
      <c r="C23" s="37" t="s">
        <v>77</v>
      </c>
      <c r="D23" s="38" t="s">
        <v>33</v>
      </c>
      <c r="E23" s="38" t="s">
        <v>78</v>
      </c>
      <c r="F23" s="42"/>
      <c r="G23" s="39"/>
      <c r="H23" s="40" t="s">
        <v>26</v>
      </c>
    </row>
    <row r="24" s="19" customFormat="1" ht="91" customHeight="1" spans="1:8">
      <c r="A24" s="36">
        <v>21</v>
      </c>
      <c r="B24" s="37" t="s">
        <v>79</v>
      </c>
      <c r="C24" s="37" t="s">
        <v>80</v>
      </c>
      <c r="D24" s="38" t="s">
        <v>33</v>
      </c>
      <c r="E24" s="38" t="s">
        <v>81</v>
      </c>
      <c r="F24" s="42"/>
      <c r="G24" s="39"/>
      <c r="H24" s="40" t="s">
        <v>26</v>
      </c>
    </row>
    <row r="25" s="19" customFormat="1" ht="148" customHeight="1" spans="1:8">
      <c r="A25" s="36">
        <v>22</v>
      </c>
      <c r="B25" s="37" t="s">
        <v>82</v>
      </c>
      <c r="C25" s="37" t="s">
        <v>83</v>
      </c>
      <c r="D25" s="38" t="s">
        <v>33</v>
      </c>
      <c r="E25" s="38" t="s">
        <v>78</v>
      </c>
      <c r="F25" s="42"/>
      <c r="G25" s="39"/>
      <c r="H25" s="40" t="s">
        <v>26</v>
      </c>
    </row>
    <row r="26" s="19" customFormat="1" ht="79" customHeight="1" spans="1:8">
      <c r="A26" s="36">
        <v>23</v>
      </c>
      <c r="B26" s="37" t="s">
        <v>84</v>
      </c>
      <c r="C26" s="37" t="s">
        <v>85</v>
      </c>
      <c r="D26" s="38" t="s">
        <v>33</v>
      </c>
      <c r="E26" s="38" t="s">
        <v>78</v>
      </c>
      <c r="F26" s="42"/>
      <c r="G26" s="39"/>
      <c r="H26" s="40" t="s">
        <v>26</v>
      </c>
    </row>
    <row r="27" s="19" customFormat="1" ht="141" customHeight="1" spans="1:8">
      <c r="A27" s="36">
        <v>24</v>
      </c>
      <c r="B27" s="37" t="s">
        <v>86</v>
      </c>
      <c r="C27" s="37" t="s">
        <v>87</v>
      </c>
      <c r="D27" s="38" t="s">
        <v>33</v>
      </c>
      <c r="E27" s="38">
        <f>1562.45+6484.85</f>
        <v>8047.3</v>
      </c>
      <c r="F27" s="42"/>
      <c r="G27" s="39"/>
      <c r="H27" s="40" t="s">
        <v>26</v>
      </c>
    </row>
    <row r="28" s="19" customFormat="1" ht="151" customHeight="1" spans="1:8">
      <c r="A28" s="36">
        <v>25</v>
      </c>
      <c r="B28" s="37" t="s">
        <v>88</v>
      </c>
      <c r="C28" s="37" t="s">
        <v>89</v>
      </c>
      <c r="D28" s="38" t="s">
        <v>90</v>
      </c>
      <c r="E28" s="38" t="s">
        <v>91</v>
      </c>
      <c r="F28" s="42"/>
      <c r="G28" s="39"/>
      <c r="H28" s="40" t="s">
        <v>26</v>
      </c>
    </row>
    <row r="29" s="19" customFormat="1" ht="176" customHeight="1" spans="1:8">
      <c r="A29" s="36">
        <v>26</v>
      </c>
      <c r="B29" s="37" t="s">
        <v>92</v>
      </c>
      <c r="C29" s="37" t="s">
        <v>93</v>
      </c>
      <c r="D29" s="38" t="s">
        <v>33</v>
      </c>
      <c r="E29" s="38" t="s">
        <v>81</v>
      </c>
      <c r="F29" s="42"/>
      <c r="G29" s="39"/>
      <c r="H29" s="40" t="s">
        <v>26</v>
      </c>
    </row>
    <row r="30" s="19" customFormat="1" ht="151" customHeight="1" spans="1:8">
      <c r="A30" s="36">
        <v>27</v>
      </c>
      <c r="B30" s="37" t="s">
        <v>94</v>
      </c>
      <c r="C30" s="37" t="s">
        <v>95</v>
      </c>
      <c r="D30" s="38" t="s">
        <v>90</v>
      </c>
      <c r="E30" s="38" t="s">
        <v>91</v>
      </c>
      <c r="F30" s="42"/>
      <c r="G30" s="39"/>
      <c r="H30" s="40" t="s">
        <v>26</v>
      </c>
    </row>
    <row r="31" s="19" customFormat="1" ht="80" customHeight="1" spans="1:8">
      <c r="A31" s="36">
        <v>28</v>
      </c>
      <c r="B31" s="37" t="s">
        <v>96</v>
      </c>
      <c r="C31" s="37" t="s">
        <v>97</v>
      </c>
      <c r="D31" s="38" t="s">
        <v>43</v>
      </c>
      <c r="E31" s="38" t="s">
        <v>98</v>
      </c>
      <c r="F31" s="42"/>
      <c r="G31" s="39"/>
      <c r="H31" s="40" t="s">
        <v>26</v>
      </c>
    </row>
    <row r="32" s="19" customFormat="1" ht="62" customHeight="1" spans="1:8">
      <c r="A32" s="36">
        <v>29</v>
      </c>
      <c r="B32" s="37" t="s">
        <v>99</v>
      </c>
      <c r="C32" s="37" t="s">
        <v>100</v>
      </c>
      <c r="D32" s="38" t="s">
        <v>33</v>
      </c>
      <c r="E32" s="38" t="s">
        <v>101</v>
      </c>
      <c r="F32" s="42"/>
      <c r="G32" s="39"/>
      <c r="H32" s="40" t="s">
        <v>26</v>
      </c>
    </row>
    <row r="33" s="19" customFormat="1" ht="87" customHeight="1" spans="1:8">
      <c r="A33" s="36">
        <v>30</v>
      </c>
      <c r="B33" s="37" t="s">
        <v>102</v>
      </c>
      <c r="C33" s="37" t="s">
        <v>103</v>
      </c>
      <c r="D33" s="38" t="s">
        <v>33</v>
      </c>
      <c r="E33" s="38" t="s">
        <v>104</v>
      </c>
      <c r="F33" s="42"/>
      <c r="G33" s="39"/>
      <c r="H33" s="40" t="s">
        <v>26</v>
      </c>
    </row>
    <row r="34" s="19" customFormat="1" ht="60" customHeight="1" spans="1:8">
      <c r="A34" s="36">
        <v>31</v>
      </c>
      <c r="B34" s="37" t="s">
        <v>105</v>
      </c>
      <c r="C34" s="37" t="s">
        <v>106</v>
      </c>
      <c r="D34" s="38" t="s">
        <v>33</v>
      </c>
      <c r="E34" s="38" t="s">
        <v>104</v>
      </c>
      <c r="F34" s="42"/>
      <c r="G34" s="39"/>
      <c r="H34" s="40" t="s">
        <v>26</v>
      </c>
    </row>
    <row r="35" s="19" customFormat="1" ht="187" customHeight="1" spans="1:8">
      <c r="A35" s="36">
        <v>32</v>
      </c>
      <c r="B35" s="37" t="s">
        <v>107</v>
      </c>
      <c r="C35" s="37" t="s">
        <v>108</v>
      </c>
      <c r="D35" s="38" t="s">
        <v>33</v>
      </c>
      <c r="E35" s="38" t="s">
        <v>104</v>
      </c>
      <c r="F35" s="42"/>
      <c r="G35" s="39"/>
      <c r="H35" s="40" t="s">
        <v>26</v>
      </c>
    </row>
    <row r="36" s="19" customFormat="1" ht="171" customHeight="1" spans="1:8">
      <c r="A36" s="36">
        <v>33</v>
      </c>
      <c r="B36" s="37" t="s">
        <v>109</v>
      </c>
      <c r="C36" s="37" t="s">
        <v>110</v>
      </c>
      <c r="D36" s="38" t="s">
        <v>33</v>
      </c>
      <c r="E36" s="38" t="s">
        <v>104</v>
      </c>
      <c r="F36" s="42"/>
      <c r="G36" s="39"/>
      <c r="H36" s="40" t="s">
        <v>26</v>
      </c>
    </row>
    <row r="37" s="19" customFormat="1" ht="93" customHeight="1" spans="1:8">
      <c r="A37" s="36">
        <v>34</v>
      </c>
      <c r="B37" s="37" t="s">
        <v>111</v>
      </c>
      <c r="C37" s="37" t="s">
        <v>112</v>
      </c>
      <c r="D37" s="38" t="s">
        <v>33</v>
      </c>
      <c r="E37" s="38" t="s">
        <v>37</v>
      </c>
      <c r="F37" s="42"/>
      <c r="G37" s="39"/>
      <c r="H37" s="40" t="s">
        <v>26</v>
      </c>
    </row>
    <row r="38" s="19" customFormat="1" ht="171" customHeight="1" spans="1:8">
      <c r="A38" s="36">
        <v>35</v>
      </c>
      <c r="B38" s="37" t="s">
        <v>113</v>
      </c>
      <c r="C38" s="37" t="s">
        <v>114</v>
      </c>
      <c r="D38" s="38" t="s">
        <v>33</v>
      </c>
      <c r="E38" s="38" t="s">
        <v>37</v>
      </c>
      <c r="F38" s="42"/>
      <c r="G38" s="39"/>
      <c r="H38" s="40" t="s">
        <v>26</v>
      </c>
    </row>
    <row r="39" s="19" customFormat="1" ht="75" customHeight="1" spans="1:8">
      <c r="A39" s="36">
        <v>36</v>
      </c>
      <c r="B39" s="37" t="s">
        <v>84</v>
      </c>
      <c r="C39" s="37" t="s">
        <v>115</v>
      </c>
      <c r="D39" s="38" t="s">
        <v>33</v>
      </c>
      <c r="E39" s="38" t="s">
        <v>116</v>
      </c>
      <c r="F39" s="42"/>
      <c r="G39" s="39"/>
      <c r="H39" s="40" t="s">
        <v>26</v>
      </c>
    </row>
    <row r="40" s="19" customFormat="1" ht="84" customHeight="1" spans="1:8">
      <c r="A40" s="36">
        <v>37</v>
      </c>
      <c r="B40" s="37" t="s">
        <v>117</v>
      </c>
      <c r="C40" s="37" t="s">
        <v>118</v>
      </c>
      <c r="D40" s="38" t="s">
        <v>33</v>
      </c>
      <c r="E40" s="38" t="s">
        <v>116</v>
      </c>
      <c r="F40" s="42"/>
      <c r="G40" s="39"/>
      <c r="H40" s="40" t="s">
        <v>26</v>
      </c>
    </row>
    <row r="41" s="19" customFormat="1" ht="78" customHeight="1" spans="1:8">
      <c r="A41" s="36">
        <v>38</v>
      </c>
      <c r="B41" s="37" t="s">
        <v>119</v>
      </c>
      <c r="C41" s="37" t="s">
        <v>120</v>
      </c>
      <c r="D41" s="38" t="s">
        <v>33</v>
      </c>
      <c r="E41" s="38" t="s">
        <v>116</v>
      </c>
      <c r="F41" s="42"/>
      <c r="G41" s="39"/>
      <c r="H41" s="40" t="s">
        <v>26</v>
      </c>
    </row>
    <row r="42" s="19" customFormat="1" ht="177" customHeight="1" spans="1:8">
      <c r="A42" s="36">
        <v>39</v>
      </c>
      <c r="B42" s="37" t="s">
        <v>121</v>
      </c>
      <c r="C42" s="37" t="s">
        <v>122</v>
      </c>
      <c r="D42" s="38" t="s">
        <v>33</v>
      </c>
      <c r="E42" s="38" t="s">
        <v>116</v>
      </c>
      <c r="F42" s="42"/>
      <c r="G42" s="39"/>
      <c r="H42" s="40" t="s">
        <v>26</v>
      </c>
    </row>
    <row r="43" s="19" customFormat="1" ht="81" customHeight="1" spans="1:8">
      <c r="A43" s="36">
        <v>40</v>
      </c>
      <c r="B43" s="37" t="s">
        <v>123</v>
      </c>
      <c r="C43" s="37" t="s">
        <v>124</v>
      </c>
      <c r="D43" s="38" t="s">
        <v>33</v>
      </c>
      <c r="E43" s="38" t="s">
        <v>125</v>
      </c>
      <c r="F43" s="42"/>
      <c r="G43" s="39"/>
      <c r="H43" s="40" t="s">
        <v>26</v>
      </c>
    </row>
    <row r="44" s="19" customFormat="1" ht="77" customHeight="1" spans="1:8">
      <c r="A44" s="36">
        <v>41</v>
      </c>
      <c r="B44" s="37" t="s">
        <v>126</v>
      </c>
      <c r="C44" s="37" t="s">
        <v>127</v>
      </c>
      <c r="D44" s="38" t="s">
        <v>33</v>
      </c>
      <c r="E44" s="38" t="s">
        <v>125</v>
      </c>
      <c r="F44" s="42"/>
      <c r="G44" s="39"/>
      <c r="H44" s="40" t="s">
        <v>26</v>
      </c>
    </row>
    <row r="45" s="19" customFormat="1" ht="77" customHeight="1" spans="1:8">
      <c r="A45" s="36">
        <v>42</v>
      </c>
      <c r="B45" s="37" t="s">
        <v>128</v>
      </c>
      <c r="C45" s="37" t="s">
        <v>129</v>
      </c>
      <c r="D45" s="38" t="s">
        <v>33</v>
      </c>
      <c r="E45" s="38" t="s">
        <v>130</v>
      </c>
      <c r="F45" s="42"/>
      <c r="G45" s="39"/>
      <c r="H45" s="40" t="s">
        <v>26</v>
      </c>
    </row>
    <row r="46" s="19" customFormat="1" ht="113" customHeight="1" spans="1:8">
      <c r="A46" s="36">
        <v>43</v>
      </c>
      <c r="B46" s="37" t="s">
        <v>131</v>
      </c>
      <c r="C46" s="37" t="s">
        <v>132</v>
      </c>
      <c r="D46" s="38" t="s">
        <v>25</v>
      </c>
      <c r="E46" s="38" t="s">
        <v>133</v>
      </c>
      <c r="F46" s="42"/>
      <c r="G46" s="39"/>
      <c r="H46" s="40" t="s">
        <v>26</v>
      </c>
    </row>
    <row r="47" s="19" customFormat="1" ht="90" customHeight="1" spans="1:8">
      <c r="A47" s="36">
        <v>44</v>
      </c>
      <c r="B47" s="37" t="s">
        <v>134</v>
      </c>
      <c r="C47" s="37" t="s">
        <v>135</v>
      </c>
      <c r="D47" s="38" t="s">
        <v>25</v>
      </c>
      <c r="E47" s="38">
        <f>34.96+53.9</f>
        <v>88.86</v>
      </c>
      <c r="F47" s="42"/>
      <c r="G47" s="39"/>
      <c r="H47" s="40" t="s">
        <v>26</v>
      </c>
    </row>
    <row r="48" s="19" customFormat="1" ht="151" customHeight="1" spans="1:8">
      <c r="A48" s="36">
        <v>45</v>
      </c>
      <c r="B48" s="37" t="s">
        <v>136</v>
      </c>
      <c r="C48" s="37" t="s">
        <v>137</v>
      </c>
      <c r="D48" s="38" t="s">
        <v>25</v>
      </c>
      <c r="E48" s="38">
        <f>18.1+7.57+27.89</f>
        <v>53.56</v>
      </c>
      <c r="F48" s="42"/>
      <c r="G48" s="39"/>
      <c r="H48" s="40" t="s">
        <v>26</v>
      </c>
    </row>
    <row r="49" s="19" customFormat="1" ht="116" customHeight="1" spans="1:8">
      <c r="A49" s="36">
        <v>46</v>
      </c>
      <c r="B49" s="37" t="s">
        <v>138</v>
      </c>
      <c r="C49" s="37" t="s">
        <v>139</v>
      </c>
      <c r="D49" s="38" t="s">
        <v>25</v>
      </c>
      <c r="E49" s="38">
        <f>57.32+0.55+87.81</f>
        <v>145.68</v>
      </c>
      <c r="F49" s="42"/>
      <c r="G49" s="39"/>
      <c r="H49" s="40" t="s">
        <v>26</v>
      </c>
    </row>
    <row r="50" s="19" customFormat="1" ht="121" customHeight="1" spans="1:8">
      <c r="A50" s="36">
        <v>47</v>
      </c>
      <c r="B50" s="37" t="s">
        <v>140</v>
      </c>
      <c r="C50" s="37" t="s">
        <v>141</v>
      </c>
      <c r="D50" s="38" t="s">
        <v>25</v>
      </c>
      <c r="E50" s="38">
        <f>133.48+190.25</f>
        <v>323.73</v>
      </c>
      <c r="F50" s="42"/>
      <c r="G50" s="39"/>
      <c r="H50" s="40" t="s">
        <v>26</v>
      </c>
    </row>
    <row r="51" s="19" customFormat="1" ht="106" customHeight="1" spans="1:8">
      <c r="A51" s="36">
        <v>48</v>
      </c>
      <c r="B51" s="37" t="s">
        <v>142</v>
      </c>
      <c r="C51" s="37" t="s">
        <v>143</v>
      </c>
      <c r="D51" s="38" t="s">
        <v>25</v>
      </c>
      <c r="E51" s="38">
        <f>28.83+38.67</f>
        <v>67.5</v>
      </c>
      <c r="F51" s="42"/>
      <c r="G51" s="39"/>
      <c r="H51" s="40" t="s">
        <v>26</v>
      </c>
    </row>
    <row r="52" s="19" customFormat="1" ht="87" customHeight="1" spans="1:8">
      <c r="A52" s="36">
        <v>49</v>
      </c>
      <c r="B52" s="37" t="s">
        <v>144</v>
      </c>
      <c r="C52" s="37" t="s">
        <v>145</v>
      </c>
      <c r="D52" s="38" t="s">
        <v>43</v>
      </c>
      <c r="E52" s="38">
        <f>2.41+33.11</f>
        <v>35.52</v>
      </c>
      <c r="F52" s="42"/>
      <c r="G52" s="39"/>
      <c r="H52" s="40" t="s">
        <v>26</v>
      </c>
    </row>
    <row r="53" s="19" customFormat="1" ht="90" customHeight="1" spans="1:8">
      <c r="A53" s="36">
        <v>50</v>
      </c>
      <c r="B53" s="37" t="s">
        <v>146</v>
      </c>
      <c r="C53" s="37" t="s">
        <v>147</v>
      </c>
      <c r="D53" s="38" t="s">
        <v>33</v>
      </c>
      <c r="E53" s="38">
        <f>1167.92+1671.93</f>
        <v>2839.85</v>
      </c>
      <c r="F53" s="42"/>
      <c r="G53" s="39"/>
      <c r="H53" s="40" t="s">
        <v>26</v>
      </c>
    </row>
    <row r="54" s="19" customFormat="1" ht="93" customHeight="1" spans="1:8">
      <c r="A54" s="36">
        <v>51</v>
      </c>
      <c r="B54" s="37" t="s">
        <v>148</v>
      </c>
      <c r="C54" s="37" t="s">
        <v>149</v>
      </c>
      <c r="D54" s="38" t="s">
        <v>33</v>
      </c>
      <c r="E54" s="38">
        <f>233.66+315.3</f>
        <v>548.96</v>
      </c>
      <c r="F54" s="42"/>
      <c r="G54" s="39"/>
      <c r="H54" s="40" t="s">
        <v>26</v>
      </c>
    </row>
    <row r="55" s="19" customFormat="1" ht="78" customHeight="1" spans="1:8">
      <c r="A55" s="36">
        <v>52</v>
      </c>
      <c r="B55" s="37" t="s">
        <v>150</v>
      </c>
      <c r="C55" s="37" t="s">
        <v>151</v>
      </c>
      <c r="D55" s="38" t="s">
        <v>152</v>
      </c>
      <c r="E55" s="38" t="s">
        <v>153</v>
      </c>
      <c r="F55" s="42"/>
      <c r="G55" s="39"/>
      <c r="H55" s="40" t="s">
        <v>26</v>
      </c>
    </row>
    <row r="56" s="19" customFormat="1" ht="104" customHeight="1" spans="1:8">
      <c r="A56" s="36">
        <v>53</v>
      </c>
      <c r="B56" s="37" t="s">
        <v>123</v>
      </c>
      <c r="C56" s="37" t="s">
        <v>154</v>
      </c>
      <c r="D56" s="38" t="s">
        <v>33</v>
      </c>
      <c r="E56" s="38" t="s">
        <v>155</v>
      </c>
      <c r="F56" s="42"/>
      <c r="G56" s="39"/>
      <c r="H56" s="40" t="s">
        <v>26</v>
      </c>
    </row>
    <row r="57" s="19" customFormat="1" ht="78" customHeight="1" spans="1:8">
      <c r="A57" s="36">
        <v>54</v>
      </c>
      <c r="B57" s="37" t="s">
        <v>156</v>
      </c>
      <c r="C57" s="37" t="s">
        <v>157</v>
      </c>
      <c r="D57" s="38" t="s">
        <v>25</v>
      </c>
      <c r="E57" s="38" t="s">
        <v>158</v>
      </c>
      <c r="F57" s="42"/>
      <c r="G57" s="39"/>
      <c r="H57" s="40" t="s">
        <v>26</v>
      </c>
    </row>
    <row r="58" s="19" customFormat="1" ht="141" customHeight="1" spans="1:8">
      <c r="A58" s="36">
        <v>55</v>
      </c>
      <c r="B58" s="37" t="s">
        <v>136</v>
      </c>
      <c r="C58" s="37" t="s">
        <v>159</v>
      </c>
      <c r="D58" s="38" t="s">
        <v>33</v>
      </c>
      <c r="E58" s="38" t="s">
        <v>160</v>
      </c>
      <c r="F58" s="42"/>
      <c r="G58" s="39"/>
      <c r="H58" s="40" t="s">
        <v>26</v>
      </c>
    </row>
    <row r="59" s="19" customFormat="1" ht="103" customHeight="1" spans="1:8">
      <c r="A59" s="36">
        <v>56</v>
      </c>
      <c r="B59" s="37" t="s">
        <v>161</v>
      </c>
      <c r="C59" s="37" t="s">
        <v>162</v>
      </c>
      <c r="D59" s="38" t="s">
        <v>25</v>
      </c>
      <c r="E59" s="38" t="s">
        <v>163</v>
      </c>
      <c r="F59" s="42"/>
      <c r="G59" s="39"/>
      <c r="H59" s="40" t="s">
        <v>26</v>
      </c>
    </row>
    <row r="60" s="19" customFormat="1" ht="82" customHeight="1" spans="1:8">
      <c r="A60" s="36">
        <v>57</v>
      </c>
      <c r="B60" s="37" t="s">
        <v>146</v>
      </c>
      <c r="C60" s="37" t="s">
        <v>164</v>
      </c>
      <c r="D60" s="38" t="s">
        <v>33</v>
      </c>
      <c r="E60" s="38" t="s">
        <v>165</v>
      </c>
      <c r="F60" s="42"/>
      <c r="G60" s="39"/>
      <c r="H60" s="40" t="s">
        <v>26</v>
      </c>
    </row>
    <row r="61" s="19" customFormat="1" ht="83" customHeight="1" spans="1:8">
      <c r="A61" s="36">
        <v>58</v>
      </c>
      <c r="B61" s="37" t="s">
        <v>166</v>
      </c>
      <c r="C61" s="37" t="s">
        <v>167</v>
      </c>
      <c r="D61" s="38" t="s">
        <v>33</v>
      </c>
      <c r="E61" s="38" t="s">
        <v>168</v>
      </c>
      <c r="F61" s="42"/>
      <c r="G61" s="39"/>
      <c r="H61" s="40" t="s">
        <v>26</v>
      </c>
    </row>
    <row r="62" s="19" customFormat="1" ht="111" customHeight="1" spans="1:8">
      <c r="A62" s="36">
        <v>59</v>
      </c>
      <c r="B62" s="37" t="s">
        <v>169</v>
      </c>
      <c r="C62" s="37" t="s">
        <v>170</v>
      </c>
      <c r="D62" s="38" t="s">
        <v>33</v>
      </c>
      <c r="E62" s="38" t="s">
        <v>168</v>
      </c>
      <c r="F62" s="42"/>
      <c r="G62" s="39"/>
      <c r="H62" s="40" t="s">
        <v>26</v>
      </c>
    </row>
    <row r="63" s="19" customFormat="1" ht="103" customHeight="1" spans="1:8">
      <c r="A63" s="36">
        <v>60</v>
      </c>
      <c r="B63" s="37" t="s">
        <v>171</v>
      </c>
      <c r="C63" s="37" t="s">
        <v>172</v>
      </c>
      <c r="D63" s="38" t="s">
        <v>33</v>
      </c>
      <c r="E63" s="38" t="s">
        <v>173</v>
      </c>
      <c r="F63" s="42"/>
      <c r="G63" s="39"/>
      <c r="H63" s="40" t="s">
        <v>26</v>
      </c>
    </row>
    <row r="64" s="19" customFormat="1" ht="158" customHeight="1" spans="1:8">
      <c r="A64" s="36">
        <v>61</v>
      </c>
      <c r="B64" s="37" t="s">
        <v>174</v>
      </c>
      <c r="C64" s="37" t="s">
        <v>175</v>
      </c>
      <c r="D64" s="38" t="s">
        <v>33</v>
      </c>
      <c r="E64" s="38" t="s">
        <v>176</v>
      </c>
      <c r="F64" s="42"/>
      <c r="G64" s="39"/>
      <c r="H64" s="40" t="s">
        <v>26</v>
      </c>
    </row>
    <row r="65" s="19" customFormat="1" ht="98" customHeight="1" spans="1:8">
      <c r="A65" s="36">
        <v>62</v>
      </c>
      <c r="B65" s="37" t="s">
        <v>177</v>
      </c>
      <c r="C65" s="37" t="s">
        <v>178</v>
      </c>
      <c r="D65" s="38" t="s">
        <v>25</v>
      </c>
      <c r="E65" s="38" t="s">
        <v>179</v>
      </c>
      <c r="F65" s="42"/>
      <c r="G65" s="39"/>
      <c r="H65" s="40" t="s">
        <v>26</v>
      </c>
    </row>
    <row r="66" s="19" customFormat="1" ht="234" customHeight="1" spans="1:8">
      <c r="A66" s="36">
        <v>63</v>
      </c>
      <c r="B66" s="37" t="s">
        <v>180</v>
      </c>
      <c r="C66" s="37" t="s">
        <v>181</v>
      </c>
      <c r="D66" s="38" t="s">
        <v>33</v>
      </c>
      <c r="E66" s="38" t="s">
        <v>182</v>
      </c>
      <c r="F66" s="42"/>
      <c r="G66" s="39"/>
      <c r="H66" s="40" t="s">
        <v>26</v>
      </c>
    </row>
    <row r="67" s="19" customFormat="1" ht="246" customHeight="1" spans="1:8">
      <c r="A67" s="36">
        <v>64</v>
      </c>
      <c r="B67" s="37" t="s">
        <v>183</v>
      </c>
      <c r="C67" s="37" t="s">
        <v>184</v>
      </c>
      <c r="D67" s="38" t="s">
        <v>25</v>
      </c>
      <c r="E67" s="38" t="s">
        <v>185</v>
      </c>
      <c r="F67" s="42"/>
      <c r="G67" s="39"/>
      <c r="H67" s="40" t="s">
        <v>26</v>
      </c>
    </row>
    <row r="68" s="19" customFormat="1" ht="219" customHeight="1" spans="1:8">
      <c r="A68" s="36">
        <v>65</v>
      </c>
      <c r="B68" s="37" t="s">
        <v>186</v>
      </c>
      <c r="C68" s="37" t="s">
        <v>187</v>
      </c>
      <c r="D68" s="38" t="s">
        <v>33</v>
      </c>
      <c r="E68" s="38" t="s">
        <v>188</v>
      </c>
      <c r="F68" s="42"/>
      <c r="G68" s="39"/>
      <c r="H68" s="40" t="s">
        <v>26</v>
      </c>
    </row>
    <row r="69" s="19" customFormat="1" ht="147" customHeight="1" spans="1:8">
      <c r="A69" s="36">
        <v>66</v>
      </c>
      <c r="B69" s="37" t="s">
        <v>189</v>
      </c>
      <c r="C69" s="37" t="s">
        <v>190</v>
      </c>
      <c r="D69" s="38" t="s">
        <v>25</v>
      </c>
      <c r="E69" s="38" t="s">
        <v>191</v>
      </c>
      <c r="F69" s="42"/>
      <c r="G69" s="39"/>
      <c r="H69" s="40" t="s">
        <v>26</v>
      </c>
    </row>
    <row r="70" s="19" customFormat="1" ht="109" customHeight="1" spans="1:8">
      <c r="A70" s="36">
        <v>67</v>
      </c>
      <c r="B70" s="37" t="s">
        <v>192</v>
      </c>
      <c r="C70" s="37" t="s">
        <v>193</v>
      </c>
      <c r="D70" s="38" t="s">
        <v>194</v>
      </c>
      <c r="E70" s="38" t="s">
        <v>195</v>
      </c>
      <c r="F70" s="42"/>
      <c r="G70" s="39"/>
      <c r="H70" s="40" t="s">
        <v>26</v>
      </c>
    </row>
    <row r="71" s="20" customFormat="1" ht="29" customHeight="1" spans="1:8">
      <c r="A71" s="30" t="s">
        <v>196</v>
      </c>
      <c r="B71" s="34" t="s">
        <v>197</v>
      </c>
      <c r="C71" s="35"/>
      <c r="D71" s="43"/>
      <c r="E71" s="43"/>
      <c r="F71" s="44"/>
      <c r="G71" s="33"/>
      <c r="H71" s="35"/>
    </row>
    <row r="72" s="19" customFormat="1" ht="224" customHeight="1" spans="1:8">
      <c r="A72" s="36">
        <v>1</v>
      </c>
      <c r="B72" s="37" t="s">
        <v>198</v>
      </c>
      <c r="C72" s="37" t="s">
        <v>199</v>
      </c>
      <c r="D72" s="38" t="s">
        <v>33</v>
      </c>
      <c r="E72" s="38">
        <f>45.34+54.06+54.36+47.88+50.24+64.4+50.11+63.65+29.07+7.8+4.35</f>
        <v>471.26</v>
      </c>
      <c r="F72" s="42"/>
      <c r="G72" s="39"/>
      <c r="H72" s="40" t="s">
        <v>26</v>
      </c>
    </row>
    <row r="73" s="19" customFormat="1" ht="235" customHeight="1" spans="1:8">
      <c r="A73" s="36">
        <v>2</v>
      </c>
      <c r="B73" s="37" t="s">
        <v>200</v>
      </c>
      <c r="C73" s="37" t="s">
        <v>201</v>
      </c>
      <c r="D73" s="38" t="s">
        <v>33</v>
      </c>
      <c r="E73" s="38">
        <f>1432.14+1428.07+1431.18+1361.04+1399.55+1349.96+1455.88+1515.92+1453.41+1441.83+874.95+525.98+2428.95+20942.8+6227.53+16959.21+16959.21+1186.79+1515.55</f>
        <v>81889.95</v>
      </c>
      <c r="F73" s="42"/>
      <c r="G73" s="39"/>
      <c r="H73" s="40" t="s">
        <v>26</v>
      </c>
    </row>
    <row r="74" s="19" customFormat="1" ht="231" customHeight="1" spans="1:8">
      <c r="A74" s="36">
        <v>3</v>
      </c>
      <c r="B74" s="37" t="s">
        <v>202</v>
      </c>
      <c r="C74" s="37" t="s">
        <v>203</v>
      </c>
      <c r="D74" s="38" t="s">
        <v>33</v>
      </c>
      <c r="E74" s="38">
        <f>5.46+4.94+5.2+281.13+692.02+26.61</f>
        <v>1015.36</v>
      </c>
      <c r="F74" s="42"/>
      <c r="G74" s="39"/>
      <c r="H74" s="40" t="s">
        <v>26</v>
      </c>
    </row>
    <row r="75" s="19" customFormat="1" ht="249" customHeight="1" spans="1:8">
      <c r="A75" s="36">
        <v>4</v>
      </c>
      <c r="B75" s="37" t="s">
        <v>204</v>
      </c>
      <c r="C75" s="37" t="s">
        <v>205</v>
      </c>
      <c r="D75" s="38" t="s">
        <v>33</v>
      </c>
      <c r="E75" s="38">
        <f>13.84+13.84+13.84+54.52+49.66+49.66+49.66+24.82+49.66+47.78+16.56+157.98+93.21+299.9+5.7+3.84+1834.91+1423.76+1645.81+1645.81</f>
        <v>7494.76</v>
      </c>
      <c r="F75" s="42"/>
      <c r="G75" s="39"/>
      <c r="H75" s="40" t="s">
        <v>26</v>
      </c>
    </row>
    <row r="76" s="19" customFormat="1" ht="232" customHeight="1" spans="1:8">
      <c r="A76" s="36">
        <v>5</v>
      </c>
      <c r="B76" s="37" t="s">
        <v>206</v>
      </c>
      <c r="C76" s="37" t="s">
        <v>207</v>
      </c>
      <c r="D76" s="38" t="s">
        <v>33</v>
      </c>
      <c r="E76" s="38">
        <f>7.13+7.13+7.13+5.79+301.95</f>
        <v>329.13</v>
      </c>
      <c r="F76" s="42"/>
      <c r="G76" s="39"/>
      <c r="H76" s="40" t="s">
        <v>26</v>
      </c>
    </row>
    <row r="77" s="19" customFormat="1" ht="224" customHeight="1" spans="1:8">
      <c r="A77" s="36">
        <v>6</v>
      </c>
      <c r="B77" s="37" t="s">
        <v>208</v>
      </c>
      <c r="C77" s="37" t="s">
        <v>209</v>
      </c>
      <c r="D77" s="38" t="s">
        <v>33</v>
      </c>
      <c r="E77" s="38">
        <f>501.08+501.08+504.68+504.68+486.98+486.98+475.98+498.56+483.41+522.02+188.37</f>
        <v>5153.82</v>
      </c>
      <c r="F77" s="42"/>
      <c r="G77" s="39"/>
      <c r="H77" s="40" t="s">
        <v>26</v>
      </c>
    </row>
    <row r="78" s="19" customFormat="1" ht="234" customHeight="1" spans="1:8">
      <c r="A78" s="36">
        <v>7</v>
      </c>
      <c r="B78" s="37" t="s">
        <v>210</v>
      </c>
      <c r="C78" s="37" t="s">
        <v>211</v>
      </c>
      <c r="D78" s="38" t="s">
        <v>33</v>
      </c>
      <c r="E78" s="38">
        <f>728.25+728.25+728.25+725.25+650.39+659.33+650.13+660.97+664.54+678.53+292.75</f>
        <v>7166.64</v>
      </c>
      <c r="F78" s="42"/>
      <c r="G78" s="39"/>
      <c r="H78" s="40" t="s">
        <v>26</v>
      </c>
    </row>
    <row r="79" s="19" customFormat="1" ht="112" customHeight="1" spans="1:8">
      <c r="A79" s="36">
        <v>8</v>
      </c>
      <c r="B79" s="37" t="s">
        <v>212</v>
      </c>
      <c r="C79" s="37" t="s">
        <v>213</v>
      </c>
      <c r="D79" s="38" t="s">
        <v>25</v>
      </c>
      <c r="E79" s="38">
        <f>0.26+0.26+0.26+0.26+12.15+11.02+1+11.02+3.56+11.02+10.2+0.94</f>
        <v>61.95</v>
      </c>
      <c r="F79" s="42"/>
      <c r="G79" s="39"/>
      <c r="H79" s="40" t="s">
        <v>26</v>
      </c>
    </row>
    <row r="80" s="19" customFormat="1" ht="351" customHeight="1" spans="1:8">
      <c r="A80" s="36">
        <v>9</v>
      </c>
      <c r="B80" s="37" t="s">
        <v>214</v>
      </c>
      <c r="C80" s="37" t="s">
        <v>215</v>
      </c>
      <c r="D80" s="38" t="s">
        <v>194</v>
      </c>
      <c r="E80" s="38">
        <f>7.28+7.28+7.28+7.25+6.5+22.392+6.5+6.61+6.65+6.79+2.93</f>
        <v>87.462</v>
      </c>
      <c r="F80" s="42"/>
      <c r="G80" s="39"/>
      <c r="H80" s="40" t="s">
        <v>26</v>
      </c>
    </row>
    <row r="81" s="19" customFormat="1" ht="200" customHeight="1" spans="1:8">
      <c r="A81" s="36">
        <v>10</v>
      </c>
      <c r="B81" s="37" t="s">
        <v>216</v>
      </c>
      <c r="C81" s="37" t="s">
        <v>217</v>
      </c>
      <c r="D81" s="38" t="s">
        <v>33</v>
      </c>
      <c r="E81" s="38">
        <f>728.25+728.25+728.25+725.25+650.39+659.33+650.13+660.97+664.54+678.53+292.75</f>
        <v>7166.64</v>
      </c>
      <c r="F81" s="42"/>
      <c r="G81" s="39"/>
      <c r="H81" s="40" t="s">
        <v>26</v>
      </c>
    </row>
    <row r="82" s="19" customFormat="1" ht="100" customHeight="1" spans="1:8">
      <c r="A82" s="36">
        <v>11</v>
      </c>
      <c r="B82" s="37" t="s">
        <v>68</v>
      </c>
      <c r="C82" s="37" t="s">
        <v>218</v>
      </c>
      <c r="D82" s="38" t="s">
        <v>33</v>
      </c>
      <c r="E82" s="38">
        <f>147.44+147.28+148.44+145.04+152.08+18.84</f>
        <v>759.12</v>
      </c>
      <c r="F82" s="42"/>
      <c r="G82" s="39"/>
      <c r="H82" s="40" t="s">
        <v>26</v>
      </c>
    </row>
    <row r="83" s="19" customFormat="1" ht="117" customHeight="1" spans="1:8">
      <c r="A83" s="36">
        <v>12</v>
      </c>
      <c r="B83" s="37" t="s">
        <v>219</v>
      </c>
      <c r="C83" s="37" t="s">
        <v>220</v>
      </c>
      <c r="D83" s="38" t="s">
        <v>33</v>
      </c>
      <c r="E83" s="38">
        <f>45.34+54.06+54.36+62.99+50.24+64.4+50.11+63.65+29.07+7.8+4.35</f>
        <v>486.37</v>
      </c>
      <c r="F83" s="42"/>
      <c r="G83" s="39"/>
      <c r="H83" s="40" t="s">
        <v>26</v>
      </c>
    </row>
    <row r="84" s="19" customFormat="1" ht="95" customHeight="1" spans="1:8">
      <c r="A84" s="36">
        <v>13</v>
      </c>
      <c r="B84" s="37" t="s">
        <v>221</v>
      </c>
      <c r="C84" s="37" t="s">
        <v>222</v>
      </c>
      <c r="D84" s="38" t="s">
        <v>33</v>
      </c>
      <c r="E84" s="38">
        <f>23.61+23.61+23.61+137.94+120+120+120+33.84+117.72+95.36+13.83+72.5+42.41+64.88+10.48+8.76</f>
        <v>1028.55</v>
      </c>
      <c r="F84" s="42"/>
      <c r="G84" s="39"/>
      <c r="H84" s="40" t="s">
        <v>26</v>
      </c>
    </row>
    <row r="85" s="19" customFormat="1" ht="112" customHeight="1" spans="1:8">
      <c r="A85" s="36">
        <v>14</v>
      </c>
      <c r="B85" s="37" t="s">
        <v>223</v>
      </c>
      <c r="C85" s="37" t="s">
        <v>224</v>
      </c>
      <c r="D85" s="38" t="s">
        <v>33</v>
      </c>
      <c r="E85" s="38">
        <f>603.25+602.07+604.27+619.34+628.46+580.03+625.21+642.67+622.93+666.88+388.35+525.98+2358.84</f>
        <v>9468.28</v>
      </c>
      <c r="F85" s="42"/>
      <c r="G85" s="39"/>
      <c r="H85" s="40" t="s">
        <v>26</v>
      </c>
    </row>
    <row r="86" s="19" customFormat="1" ht="126" customHeight="1" spans="1:8">
      <c r="A86" s="36">
        <v>15</v>
      </c>
      <c r="B86" s="37" t="s">
        <v>225</v>
      </c>
      <c r="C86" s="37" t="s">
        <v>226</v>
      </c>
      <c r="D86" s="38" t="s">
        <v>33</v>
      </c>
      <c r="E86" s="38">
        <f>14.69+14.63+14.69+14.1+13.91+13.91+13.88+13.97+13.88+14.19+8.51+70.11</f>
        <v>220.47</v>
      </c>
      <c r="F86" s="42"/>
      <c r="G86" s="39"/>
      <c r="H86" s="40" t="s">
        <v>26</v>
      </c>
    </row>
    <row r="87" s="19" customFormat="1" ht="120" customHeight="1" spans="1:8">
      <c r="A87" s="36">
        <v>16</v>
      </c>
      <c r="B87" s="37" t="s">
        <v>227</v>
      </c>
      <c r="C87" s="37" t="s">
        <v>228</v>
      </c>
      <c r="D87" s="38" t="s">
        <v>33</v>
      </c>
      <c r="E87" s="38">
        <f>5.46+4.94+5.2+281.13+692.02+26.61</f>
        <v>1015.36</v>
      </c>
      <c r="F87" s="42"/>
      <c r="G87" s="39"/>
      <c r="H87" s="40" t="s">
        <v>26</v>
      </c>
    </row>
    <row r="88" s="19" customFormat="1" ht="137" customHeight="1" spans="1:8">
      <c r="A88" s="36">
        <v>17</v>
      </c>
      <c r="B88" s="37" t="s">
        <v>229</v>
      </c>
      <c r="C88" s="37" t="s">
        <v>230</v>
      </c>
      <c r="D88" s="38" t="s">
        <v>33</v>
      </c>
      <c r="E88" s="38">
        <f>15.08+15.08+15.08+15.08+15.08+15.08+15.08+15.08+15.08+15.08</f>
        <v>150.8</v>
      </c>
      <c r="F88" s="42"/>
      <c r="G88" s="39"/>
      <c r="H88" s="40" t="s">
        <v>26</v>
      </c>
    </row>
    <row r="89" s="19" customFormat="1" ht="134" customHeight="1" spans="1:8">
      <c r="A89" s="36">
        <v>18</v>
      </c>
      <c r="B89" s="37" t="s">
        <v>229</v>
      </c>
      <c r="C89" s="37" t="s">
        <v>231</v>
      </c>
      <c r="D89" s="38" t="s">
        <v>33</v>
      </c>
      <c r="E89" s="38">
        <f>486+486+489.6+489.6+471.9+471.9+470.58+483.48+468.33+506.94+188.37</f>
        <v>5012.7</v>
      </c>
      <c r="F89" s="42"/>
      <c r="G89" s="39"/>
      <c r="H89" s="40" t="s">
        <v>26</v>
      </c>
    </row>
    <row r="90" s="19" customFormat="1" ht="221" customHeight="1" spans="1:8">
      <c r="A90" s="36">
        <v>19</v>
      </c>
      <c r="B90" s="37" t="s">
        <v>232</v>
      </c>
      <c r="C90" s="37" t="s">
        <v>233</v>
      </c>
      <c r="D90" s="38" t="s">
        <v>25</v>
      </c>
      <c r="E90" s="45">
        <v>2.74</v>
      </c>
      <c r="F90" s="42"/>
      <c r="G90" s="39"/>
      <c r="H90" s="40" t="s">
        <v>26</v>
      </c>
    </row>
    <row r="91" s="19" customFormat="1" ht="235" customHeight="1" spans="1:8">
      <c r="A91" s="36">
        <v>20</v>
      </c>
      <c r="B91" s="37" t="s">
        <v>234</v>
      </c>
      <c r="C91" s="37" t="s">
        <v>235</v>
      </c>
      <c r="D91" s="38" t="s">
        <v>33</v>
      </c>
      <c r="E91" s="38">
        <f>471.9+471.9+471.9+471.9+471.9</f>
        <v>2359.5</v>
      </c>
      <c r="F91" s="42"/>
      <c r="G91" s="39"/>
      <c r="H91" s="40" t="s">
        <v>26</v>
      </c>
    </row>
    <row r="92" s="19" customFormat="1" ht="219" customHeight="1" spans="1:8">
      <c r="A92" s="36">
        <v>21</v>
      </c>
      <c r="B92" s="37" t="s">
        <v>236</v>
      </c>
      <c r="C92" s="37" t="s">
        <v>237</v>
      </c>
      <c r="D92" s="38" t="s">
        <v>33</v>
      </c>
      <c r="E92" s="38">
        <f>11.97+11.97+11.97+11.97+11.97</f>
        <v>59.85</v>
      </c>
      <c r="F92" s="42"/>
      <c r="G92" s="39"/>
      <c r="H92" s="40" t="s">
        <v>26</v>
      </c>
    </row>
    <row r="93" s="19" customFormat="1" ht="150" customHeight="1" spans="1:8">
      <c r="A93" s="36">
        <v>22</v>
      </c>
      <c r="B93" s="37" t="s">
        <v>238</v>
      </c>
      <c r="C93" s="37" t="s">
        <v>239</v>
      </c>
      <c r="D93" s="38" t="s">
        <v>33</v>
      </c>
      <c r="E93" s="38">
        <f>15.11+22.52</f>
        <v>37.63</v>
      </c>
      <c r="F93" s="42"/>
      <c r="G93" s="39"/>
      <c r="H93" s="40" t="s">
        <v>26</v>
      </c>
    </row>
    <row r="94" s="19" customFormat="1" ht="219" customHeight="1" spans="1:8">
      <c r="A94" s="36">
        <v>23</v>
      </c>
      <c r="B94" s="37" t="s">
        <v>240</v>
      </c>
      <c r="C94" s="37" t="s">
        <v>241</v>
      </c>
      <c r="D94" s="38" t="s">
        <v>25</v>
      </c>
      <c r="E94" s="38" t="s">
        <v>242</v>
      </c>
      <c r="F94" s="42"/>
      <c r="G94" s="39"/>
      <c r="H94" s="40" t="s">
        <v>26</v>
      </c>
    </row>
    <row r="95" s="19" customFormat="1" ht="162" customHeight="1" spans="1:8">
      <c r="A95" s="36">
        <v>24</v>
      </c>
      <c r="B95" s="37" t="s">
        <v>243</v>
      </c>
      <c r="C95" s="37" t="s">
        <v>244</v>
      </c>
      <c r="D95" s="38" t="s">
        <v>33</v>
      </c>
      <c r="E95" s="38" t="s">
        <v>245</v>
      </c>
      <c r="F95" s="42"/>
      <c r="G95" s="39"/>
      <c r="H95" s="40" t="s">
        <v>26</v>
      </c>
    </row>
    <row r="96" s="19" customFormat="1" ht="237" customHeight="1" spans="1:8">
      <c r="A96" s="36">
        <v>25</v>
      </c>
      <c r="B96" s="37" t="s">
        <v>246</v>
      </c>
      <c r="C96" s="37" t="s">
        <v>247</v>
      </c>
      <c r="D96" s="38" t="s">
        <v>33</v>
      </c>
      <c r="E96" s="38" t="s">
        <v>248</v>
      </c>
      <c r="F96" s="42"/>
      <c r="G96" s="39"/>
      <c r="H96" s="40" t="s">
        <v>26</v>
      </c>
    </row>
    <row r="97" s="19" customFormat="1" ht="235" customHeight="1" spans="1:8">
      <c r="A97" s="36">
        <v>26</v>
      </c>
      <c r="B97" s="37" t="s">
        <v>249</v>
      </c>
      <c r="C97" s="37" t="s">
        <v>250</v>
      </c>
      <c r="D97" s="38" t="s">
        <v>33</v>
      </c>
      <c r="E97" s="38" t="s">
        <v>251</v>
      </c>
      <c r="F97" s="42"/>
      <c r="G97" s="39"/>
      <c r="H97" s="40" t="s">
        <v>26</v>
      </c>
    </row>
    <row r="98" s="19" customFormat="1" ht="224" customHeight="1" spans="1:8">
      <c r="A98" s="36">
        <v>27</v>
      </c>
      <c r="B98" s="37" t="s">
        <v>252</v>
      </c>
      <c r="C98" s="37" t="s">
        <v>253</v>
      </c>
      <c r="D98" s="38" t="s">
        <v>33</v>
      </c>
      <c r="E98" s="38" t="s">
        <v>254</v>
      </c>
      <c r="F98" s="42"/>
      <c r="G98" s="39"/>
      <c r="H98" s="40" t="s">
        <v>26</v>
      </c>
    </row>
    <row r="99" s="19" customFormat="1" ht="225" customHeight="1" spans="1:8">
      <c r="A99" s="36">
        <v>28</v>
      </c>
      <c r="B99" s="37" t="s">
        <v>255</v>
      </c>
      <c r="C99" s="37" t="s">
        <v>256</v>
      </c>
      <c r="D99" s="38" t="s">
        <v>33</v>
      </c>
      <c r="E99" s="38">
        <f>60.38+111.44+179.04+44.28+6.91</f>
        <v>402.05</v>
      </c>
      <c r="F99" s="42"/>
      <c r="G99" s="39"/>
      <c r="H99" s="40" t="s">
        <v>26</v>
      </c>
    </row>
    <row r="100" s="19" customFormat="1" ht="80" customHeight="1" spans="1:8">
      <c r="A100" s="36">
        <v>29</v>
      </c>
      <c r="B100" s="37" t="s">
        <v>84</v>
      </c>
      <c r="C100" s="37" t="s">
        <v>257</v>
      </c>
      <c r="D100" s="38" t="s">
        <v>33</v>
      </c>
      <c r="E100" s="38">
        <f>45.83+524.69+28.23</f>
        <v>598.75</v>
      </c>
      <c r="F100" s="42"/>
      <c r="G100" s="39"/>
      <c r="H100" s="40" t="s">
        <v>26</v>
      </c>
    </row>
    <row r="101" s="19" customFormat="1" ht="113" customHeight="1" spans="1:8">
      <c r="A101" s="36">
        <v>30</v>
      </c>
      <c r="B101" s="37" t="s">
        <v>258</v>
      </c>
      <c r="C101" s="37" t="s">
        <v>259</v>
      </c>
      <c r="D101" s="38" t="s">
        <v>33</v>
      </c>
      <c r="E101" s="38">
        <f>45.83+352.53+27.15</f>
        <v>425.51</v>
      </c>
      <c r="F101" s="42"/>
      <c r="G101" s="39"/>
      <c r="H101" s="40" t="s">
        <v>26</v>
      </c>
    </row>
    <row r="102" s="19" customFormat="1" ht="163" customHeight="1" spans="1:8">
      <c r="A102" s="36">
        <v>31</v>
      </c>
      <c r="B102" s="37" t="s">
        <v>260</v>
      </c>
      <c r="C102" s="37" t="s">
        <v>261</v>
      </c>
      <c r="D102" s="38" t="s">
        <v>33</v>
      </c>
      <c r="E102" s="38" t="s">
        <v>254</v>
      </c>
      <c r="F102" s="42"/>
      <c r="G102" s="39"/>
      <c r="H102" s="40" t="s">
        <v>26</v>
      </c>
    </row>
    <row r="103" s="19" customFormat="1" ht="129" customHeight="1" spans="1:8">
      <c r="A103" s="36">
        <v>32</v>
      </c>
      <c r="B103" s="37" t="s">
        <v>262</v>
      </c>
      <c r="C103" s="37" t="s">
        <v>263</v>
      </c>
      <c r="D103" s="38" t="s">
        <v>33</v>
      </c>
      <c r="E103" s="38">
        <f>768.81+530.34+559.13+197.35+66.87+300</f>
        <v>2422.5</v>
      </c>
      <c r="F103" s="42"/>
      <c r="G103" s="39"/>
      <c r="H103" s="40" t="s">
        <v>26</v>
      </c>
    </row>
    <row r="104" s="19" customFormat="1" ht="142" customHeight="1" spans="1:8">
      <c r="A104" s="36">
        <v>33</v>
      </c>
      <c r="B104" s="37" t="s">
        <v>146</v>
      </c>
      <c r="C104" s="37" t="s">
        <v>264</v>
      </c>
      <c r="D104" s="38" t="s">
        <v>33</v>
      </c>
      <c r="E104" s="38">
        <f>60.38+111.44+179.04+44.28+6.91</f>
        <v>402.05</v>
      </c>
      <c r="F104" s="42"/>
      <c r="G104" s="39"/>
      <c r="H104" s="40" t="s">
        <v>26</v>
      </c>
    </row>
    <row r="105" s="19" customFormat="1" ht="130" customHeight="1" spans="1:8">
      <c r="A105" s="36">
        <v>34</v>
      </c>
      <c r="B105" s="37" t="s">
        <v>265</v>
      </c>
      <c r="C105" s="37" t="s">
        <v>266</v>
      </c>
      <c r="D105" s="38" t="s">
        <v>33</v>
      </c>
      <c r="E105" s="38" t="s">
        <v>267</v>
      </c>
      <c r="F105" s="42"/>
      <c r="G105" s="39"/>
      <c r="H105" s="40" t="s">
        <v>26</v>
      </c>
    </row>
    <row r="106" s="19" customFormat="1" ht="96" customHeight="1" spans="1:8">
      <c r="A106" s="36">
        <v>35</v>
      </c>
      <c r="B106" s="37" t="s">
        <v>268</v>
      </c>
      <c r="C106" s="37" t="s">
        <v>269</v>
      </c>
      <c r="D106" s="38" t="s">
        <v>33</v>
      </c>
      <c r="E106" s="38">
        <f>463.72+15.25+37.42+41.13</f>
        <v>557.52</v>
      </c>
      <c r="F106" s="42"/>
      <c r="G106" s="39"/>
      <c r="H106" s="40" t="s">
        <v>26</v>
      </c>
    </row>
    <row r="107" s="19" customFormat="1" ht="230" customHeight="1" spans="1:8">
      <c r="A107" s="36">
        <v>36</v>
      </c>
      <c r="B107" s="37" t="s">
        <v>270</v>
      </c>
      <c r="C107" s="37" t="s">
        <v>271</v>
      </c>
      <c r="D107" s="38" t="s">
        <v>33</v>
      </c>
      <c r="E107" s="38" t="s">
        <v>272</v>
      </c>
      <c r="F107" s="42"/>
      <c r="G107" s="39"/>
      <c r="H107" s="40" t="s">
        <v>26</v>
      </c>
    </row>
    <row r="108" s="19" customFormat="1" ht="222" customHeight="1" spans="1:8">
      <c r="A108" s="36">
        <v>37</v>
      </c>
      <c r="B108" s="37" t="s">
        <v>273</v>
      </c>
      <c r="C108" s="37" t="s">
        <v>274</v>
      </c>
      <c r="D108" s="38" t="s">
        <v>33</v>
      </c>
      <c r="E108" s="38" t="s">
        <v>275</v>
      </c>
      <c r="F108" s="42"/>
      <c r="G108" s="39"/>
      <c r="H108" s="40" t="s">
        <v>26</v>
      </c>
    </row>
    <row r="109" s="19" customFormat="1" ht="232" customHeight="1" spans="1:8">
      <c r="A109" s="36">
        <v>38</v>
      </c>
      <c r="B109" s="37" t="s">
        <v>276</v>
      </c>
      <c r="C109" s="37" t="s">
        <v>277</v>
      </c>
      <c r="D109" s="38" t="s">
        <v>33</v>
      </c>
      <c r="E109" s="38">
        <f>728.58+559.13+160.13+1002.11+7521.47+5535.16+4022.04+4022.04+4012.79+4012.79+6848.81+4476.67+1928.53</f>
        <v>44830.25</v>
      </c>
      <c r="F109" s="42"/>
      <c r="G109" s="39"/>
      <c r="H109" s="40" t="s">
        <v>26</v>
      </c>
    </row>
    <row r="110" s="19" customFormat="1" ht="232" customHeight="1" spans="1:8">
      <c r="A110" s="36">
        <v>39</v>
      </c>
      <c r="B110" s="37" t="s">
        <v>278</v>
      </c>
      <c r="C110" s="37" t="s">
        <v>279</v>
      </c>
      <c r="D110" s="38" t="s">
        <v>33</v>
      </c>
      <c r="E110" s="38">
        <f>225.85+28.23</f>
        <v>254.08</v>
      </c>
      <c r="F110" s="42"/>
      <c r="G110" s="39"/>
      <c r="H110" s="40" t="s">
        <v>26</v>
      </c>
    </row>
    <row r="111" s="19" customFormat="1" ht="103" customHeight="1" spans="1:8">
      <c r="A111" s="36">
        <v>40</v>
      </c>
      <c r="B111" s="37" t="s">
        <v>258</v>
      </c>
      <c r="C111" s="37" t="s">
        <v>280</v>
      </c>
      <c r="D111" s="38" t="s">
        <v>33</v>
      </c>
      <c r="E111" s="38">
        <f>225.85+704.57</f>
        <v>930.42</v>
      </c>
      <c r="F111" s="42"/>
      <c r="G111" s="39"/>
      <c r="H111" s="40" t="s">
        <v>26</v>
      </c>
    </row>
    <row r="112" s="19" customFormat="1" ht="83" customHeight="1" spans="1:8">
      <c r="A112" s="36">
        <v>41</v>
      </c>
      <c r="B112" s="37" t="s">
        <v>281</v>
      </c>
      <c r="C112" s="37" t="s">
        <v>282</v>
      </c>
      <c r="D112" s="38" t="s">
        <v>33</v>
      </c>
      <c r="E112" s="38">
        <f>62.51+27.15</f>
        <v>89.66</v>
      </c>
      <c r="F112" s="42"/>
      <c r="G112" s="39"/>
      <c r="H112" s="40" t="s">
        <v>26</v>
      </c>
    </row>
    <row r="113" s="19" customFormat="1" ht="126" customHeight="1" spans="1:8">
      <c r="A113" s="36">
        <v>42</v>
      </c>
      <c r="B113" s="37" t="s">
        <v>283</v>
      </c>
      <c r="C113" s="37" t="s">
        <v>284</v>
      </c>
      <c r="D113" s="38" t="s">
        <v>33</v>
      </c>
      <c r="E113" s="38" t="s">
        <v>285</v>
      </c>
      <c r="F113" s="42"/>
      <c r="G113" s="39"/>
      <c r="H113" s="40" t="s">
        <v>26</v>
      </c>
    </row>
    <row r="114" s="19" customFormat="1" ht="96" customHeight="1" spans="1:8">
      <c r="A114" s="36">
        <v>43</v>
      </c>
      <c r="B114" s="37" t="s">
        <v>286</v>
      </c>
      <c r="C114" s="37" t="s">
        <v>287</v>
      </c>
      <c r="D114" s="38" t="s">
        <v>33</v>
      </c>
      <c r="E114" s="38">
        <f>127.02+94.12</f>
        <v>221.14</v>
      </c>
      <c r="F114" s="42"/>
      <c r="G114" s="39"/>
      <c r="H114" s="40" t="s">
        <v>26</v>
      </c>
    </row>
    <row r="115" s="19" customFormat="1" ht="91" customHeight="1" spans="1:8">
      <c r="A115" s="36">
        <v>44</v>
      </c>
      <c r="B115" s="37" t="s">
        <v>286</v>
      </c>
      <c r="C115" s="37" t="s">
        <v>288</v>
      </c>
      <c r="D115" s="38" t="s">
        <v>33</v>
      </c>
      <c r="E115" s="38" t="s">
        <v>289</v>
      </c>
      <c r="F115" s="42"/>
      <c r="G115" s="39"/>
      <c r="H115" s="40" t="s">
        <v>26</v>
      </c>
    </row>
    <row r="116" s="19" customFormat="1" ht="131" customHeight="1" spans="1:8">
      <c r="A116" s="36">
        <v>45</v>
      </c>
      <c r="B116" s="37" t="s">
        <v>290</v>
      </c>
      <c r="C116" s="37" t="s">
        <v>291</v>
      </c>
      <c r="D116" s="38" t="s">
        <v>33</v>
      </c>
      <c r="E116" s="38">
        <f>127.02+94.12</f>
        <v>221.14</v>
      </c>
      <c r="F116" s="42"/>
      <c r="G116" s="39"/>
      <c r="H116" s="40" t="s">
        <v>26</v>
      </c>
    </row>
    <row r="117" s="19" customFormat="1" ht="130" customHeight="1" spans="1:8">
      <c r="A117" s="36">
        <v>46</v>
      </c>
      <c r="B117" s="37" t="s">
        <v>290</v>
      </c>
      <c r="C117" s="37" t="s">
        <v>292</v>
      </c>
      <c r="D117" s="38" t="s">
        <v>33</v>
      </c>
      <c r="E117" s="38" t="s">
        <v>289</v>
      </c>
      <c r="F117" s="42"/>
      <c r="G117" s="39"/>
      <c r="H117" s="40" t="s">
        <v>26</v>
      </c>
    </row>
    <row r="118" s="19" customFormat="1" ht="155" customHeight="1" spans="1:8">
      <c r="A118" s="36">
        <v>47</v>
      </c>
      <c r="B118" s="37" t="s">
        <v>293</v>
      </c>
      <c r="C118" s="37" t="s">
        <v>294</v>
      </c>
      <c r="D118" s="38" t="s">
        <v>33</v>
      </c>
      <c r="E118" s="38" t="s">
        <v>275</v>
      </c>
      <c r="F118" s="42"/>
      <c r="G118" s="39"/>
      <c r="H118" s="40" t="s">
        <v>26</v>
      </c>
    </row>
    <row r="119" s="19" customFormat="1" ht="234" customHeight="1" spans="1:8">
      <c r="A119" s="36">
        <v>48</v>
      </c>
      <c r="B119" s="37" t="s">
        <v>295</v>
      </c>
      <c r="C119" s="37" t="s">
        <v>296</v>
      </c>
      <c r="D119" s="38" t="s">
        <v>33</v>
      </c>
      <c r="E119" s="38" t="s">
        <v>297</v>
      </c>
      <c r="F119" s="42"/>
      <c r="G119" s="39"/>
      <c r="H119" s="40" t="s">
        <v>26</v>
      </c>
    </row>
    <row r="120" s="19" customFormat="1" ht="254" customHeight="1" spans="1:8">
      <c r="A120" s="36">
        <v>49</v>
      </c>
      <c r="B120" s="37" t="s">
        <v>298</v>
      </c>
      <c r="C120" s="37" t="s">
        <v>299</v>
      </c>
      <c r="D120" s="38" t="s">
        <v>25</v>
      </c>
      <c r="E120" s="38" t="s">
        <v>300</v>
      </c>
      <c r="F120" s="42"/>
      <c r="G120" s="39"/>
      <c r="H120" s="40" t="s">
        <v>26</v>
      </c>
    </row>
    <row r="121" s="19" customFormat="1" ht="234" customHeight="1" spans="1:8">
      <c r="A121" s="36">
        <v>50</v>
      </c>
      <c r="B121" s="37" t="s">
        <v>31</v>
      </c>
      <c r="C121" s="37" t="s">
        <v>301</v>
      </c>
      <c r="D121" s="38" t="s">
        <v>33</v>
      </c>
      <c r="E121" s="38" t="s">
        <v>302</v>
      </c>
      <c r="F121" s="42"/>
      <c r="G121" s="39"/>
      <c r="H121" s="40" t="s">
        <v>26</v>
      </c>
    </row>
    <row r="122" s="19" customFormat="1" ht="172" customHeight="1" spans="1:8">
      <c r="A122" s="36">
        <v>51</v>
      </c>
      <c r="B122" s="37" t="s">
        <v>303</v>
      </c>
      <c r="C122" s="37" t="s">
        <v>304</v>
      </c>
      <c r="D122" s="38" t="s">
        <v>33</v>
      </c>
      <c r="E122" s="38" t="s">
        <v>305</v>
      </c>
      <c r="F122" s="42"/>
      <c r="G122" s="39"/>
      <c r="H122" s="40" t="s">
        <v>26</v>
      </c>
    </row>
    <row r="123" s="19" customFormat="1" ht="249" customHeight="1" spans="1:8">
      <c r="A123" s="36">
        <v>52</v>
      </c>
      <c r="B123" s="37" t="s">
        <v>306</v>
      </c>
      <c r="C123" s="37" t="s">
        <v>307</v>
      </c>
      <c r="D123" s="38" t="s">
        <v>33</v>
      </c>
      <c r="E123" s="38" t="s">
        <v>308</v>
      </c>
      <c r="F123" s="42"/>
      <c r="G123" s="39"/>
      <c r="H123" s="40" t="s">
        <v>26</v>
      </c>
    </row>
    <row r="124" s="19" customFormat="1" ht="247" customHeight="1" spans="1:8">
      <c r="A124" s="36">
        <v>53</v>
      </c>
      <c r="B124" s="37" t="s">
        <v>309</v>
      </c>
      <c r="C124" s="37" t="s">
        <v>310</v>
      </c>
      <c r="D124" s="38" t="s">
        <v>25</v>
      </c>
      <c r="E124" s="38">
        <f>1.68+56.7+56.7</f>
        <v>115.08</v>
      </c>
      <c r="F124" s="42"/>
      <c r="G124" s="39"/>
      <c r="H124" s="40" t="s">
        <v>26</v>
      </c>
    </row>
    <row r="125" s="19" customFormat="1" ht="237" customHeight="1" spans="1:8">
      <c r="A125" s="36">
        <v>54</v>
      </c>
      <c r="B125" s="37" t="s">
        <v>311</v>
      </c>
      <c r="C125" s="37" t="s">
        <v>312</v>
      </c>
      <c r="D125" s="38" t="s">
        <v>33</v>
      </c>
      <c r="E125" s="38">
        <f>11165.15+1638.74+5335.78+5335.78</f>
        <v>23475.45</v>
      </c>
      <c r="F125" s="42"/>
      <c r="G125" s="39"/>
      <c r="H125" s="40" t="s">
        <v>26</v>
      </c>
    </row>
    <row r="126" s="19" customFormat="1" ht="223" customHeight="1" spans="1:8">
      <c r="A126" s="36">
        <v>55</v>
      </c>
      <c r="B126" s="37" t="s">
        <v>313</v>
      </c>
      <c r="C126" s="37" t="s">
        <v>274</v>
      </c>
      <c r="D126" s="38" t="s">
        <v>33</v>
      </c>
      <c r="E126" s="38">
        <f>885.9+416.45</f>
        <v>1302.35</v>
      </c>
      <c r="F126" s="42"/>
      <c r="G126" s="39"/>
      <c r="H126" s="40" t="s">
        <v>26</v>
      </c>
    </row>
    <row r="127" s="19" customFormat="1" ht="232" customHeight="1" spans="1:8">
      <c r="A127" s="36">
        <v>56</v>
      </c>
      <c r="B127" s="37" t="s">
        <v>314</v>
      </c>
      <c r="C127" s="37" t="s">
        <v>315</v>
      </c>
      <c r="D127" s="38" t="s">
        <v>33</v>
      </c>
      <c r="E127" s="38">
        <f>271.18+855.17</f>
        <v>1126.35</v>
      </c>
      <c r="F127" s="42"/>
      <c r="G127" s="39"/>
      <c r="H127" s="40" t="s">
        <v>26</v>
      </c>
    </row>
    <row r="128" s="19" customFormat="1" ht="192" customHeight="1" spans="1:8">
      <c r="A128" s="36">
        <v>57</v>
      </c>
      <c r="B128" s="37" t="s">
        <v>316</v>
      </c>
      <c r="C128" s="37" t="s">
        <v>317</v>
      </c>
      <c r="D128" s="38" t="s">
        <v>25</v>
      </c>
      <c r="E128" s="38">
        <f>1.68+9.16+52.5+52.5</f>
        <v>115.84</v>
      </c>
      <c r="F128" s="42"/>
      <c r="G128" s="39"/>
      <c r="H128" s="40" t="s">
        <v>26</v>
      </c>
    </row>
    <row r="129" s="19" customFormat="1" ht="135" customHeight="1" spans="1:8">
      <c r="A129" s="36">
        <v>58</v>
      </c>
      <c r="B129" s="37" t="s">
        <v>318</v>
      </c>
      <c r="C129" s="37" t="s">
        <v>319</v>
      </c>
      <c r="D129" s="38" t="s">
        <v>25</v>
      </c>
      <c r="E129" s="38" t="s">
        <v>320</v>
      </c>
      <c r="F129" s="42"/>
      <c r="G129" s="39"/>
      <c r="H129" s="40" t="s">
        <v>26</v>
      </c>
    </row>
    <row r="130" s="19" customFormat="1" ht="136" customHeight="1" spans="1:8">
      <c r="A130" s="36">
        <v>59</v>
      </c>
      <c r="B130" s="37" t="s">
        <v>321</v>
      </c>
      <c r="C130" s="37" t="s">
        <v>319</v>
      </c>
      <c r="D130" s="38" t="s">
        <v>25</v>
      </c>
      <c r="E130" s="38">
        <f>0.14+0.08+4.2+4.2</f>
        <v>8.62</v>
      </c>
      <c r="F130" s="42"/>
      <c r="G130" s="39"/>
      <c r="H130" s="40" t="s">
        <v>26</v>
      </c>
    </row>
    <row r="131" s="19" customFormat="1" ht="151" customHeight="1" spans="1:8">
      <c r="A131" s="36">
        <v>60</v>
      </c>
      <c r="B131" s="37" t="s">
        <v>322</v>
      </c>
      <c r="C131" s="37" t="s">
        <v>323</v>
      </c>
      <c r="D131" s="38" t="s">
        <v>25</v>
      </c>
      <c r="E131" s="38" t="s">
        <v>324</v>
      </c>
      <c r="F131" s="42"/>
      <c r="G131" s="39"/>
      <c r="H131" s="40" t="s">
        <v>26</v>
      </c>
    </row>
    <row r="132" s="19" customFormat="1" ht="120" customHeight="1" spans="1:8">
      <c r="A132" s="36">
        <v>61</v>
      </c>
      <c r="B132" s="37" t="s">
        <v>325</v>
      </c>
      <c r="C132" s="37" t="s">
        <v>193</v>
      </c>
      <c r="D132" s="38" t="s">
        <v>194</v>
      </c>
      <c r="E132" s="38">
        <f>0.01+0.2+0.1+0.1</f>
        <v>0.41</v>
      </c>
      <c r="F132" s="42"/>
      <c r="G132" s="39"/>
      <c r="H132" s="40" t="s">
        <v>26</v>
      </c>
    </row>
    <row r="133" s="19" customFormat="1" ht="118" customHeight="1" spans="1:8">
      <c r="A133" s="36">
        <v>62</v>
      </c>
      <c r="B133" s="37" t="s">
        <v>326</v>
      </c>
      <c r="C133" s="37" t="s">
        <v>327</v>
      </c>
      <c r="D133" s="38" t="s">
        <v>194</v>
      </c>
      <c r="E133" s="38">
        <f>0.01+0.01+0.311+0.311</f>
        <v>0.642</v>
      </c>
      <c r="F133" s="42"/>
      <c r="G133" s="39"/>
      <c r="H133" s="40" t="s">
        <v>26</v>
      </c>
    </row>
    <row r="134" s="19" customFormat="1" ht="81" customHeight="1" spans="1:8">
      <c r="A134" s="36">
        <v>63</v>
      </c>
      <c r="B134" s="37" t="s">
        <v>328</v>
      </c>
      <c r="C134" s="37" t="s">
        <v>329</v>
      </c>
      <c r="D134" s="38" t="s">
        <v>194</v>
      </c>
      <c r="E134" s="38">
        <f>0.1+0.01+0.1+0.1</f>
        <v>0.31</v>
      </c>
      <c r="F134" s="42"/>
      <c r="G134" s="39"/>
      <c r="H134" s="40" t="s">
        <v>26</v>
      </c>
    </row>
    <row r="135" s="19" customFormat="1" ht="139" customHeight="1" spans="1:8">
      <c r="A135" s="36">
        <v>64</v>
      </c>
      <c r="B135" s="37" t="s">
        <v>330</v>
      </c>
      <c r="C135" s="37" t="s">
        <v>331</v>
      </c>
      <c r="D135" s="38" t="s">
        <v>33</v>
      </c>
      <c r="E135" s="38">
        <f>27.6+80+40+25</f>
        <v>172.6</v>
      </c>
      <c r="F135" s="42"/>
      <c r="G135" s="39"/>
      <c r="H135" s="40" t="s">
        <v>26</v>
      </c>
    </row>
    <row r="136" s="19" customFormat="1" ht="95" customHeight="1" spans="1:8">
      <c r="A136" s="36">
        <v>65</v>
      </c>
      <c r="B136" s="37" t="s">
        <v>146</v>
      </c>
      <c r="C136" s="37" t="s">
        <v>332</v>
      </c>
      <c r="D136" s="38" t="s">
        <v>33</v>
      </c>
      <c r="E136" s="38">
        <f>16.8+158.71+525+525</f>
        <v>1225.51</v>
      </c>
      <c r="F136" s="42"/>
      <c r="G136" s="39"/>
      <c r="H136" s="40" t="s">
        <v>26</v>
      </c>
    </row>
    <row r="137" s="19" customFormat="1" ht="78" customHeight="1" spans="1:8">
      <c r="A137" s="36">
        <v>66</v>
      </c>
      <c r="B137" s="37" t="s">
        <v>333</v>
      </c>
      <c r="C137" s="37" t="s">
        <v>334</v>
      </c>
      <c r="D137" s="38" t="s">
        <v>33</v>
      </c>
      <c r="E137" s="38" t="s">
        <v>335</v>
      </c>
      <c r="F137" s="42"/>
      <c r="G137" s="39"/>
      <c r="H137" s="40" t="s">
        <v>26</v>
      </c>
    </row>
    <row r="138" s="19" customFormat="1" ht="121" customHeight="1" spans="1:8">
      <c r="A138" s="36">
        <v>67</v>
      </c>
      <c r="B138" s="37" t="s">
        <v>336</v>
      </c>
      <c r="C138" s="37" t="s">
        <v>337</v>
      </c>
      <c r="D138" s="38" t="s">
        <v>33</v>
      </c>
      <c r="E138" s="38">
        <f>271.18+1118.25+636.65+636.65</f>
        <v>2662.73</v>
      </c>
      <c r="F138" s="42"/>
      <c r="G138" s="39"/>
      <c r="H138" s="40" t="s">
        <v>26</v>
      </c>
    </row>
    <row r="139" s="19" customFormat="1" ht="176" customHeight="1" spans="1:8">
      <c r="A139" s="36">
        <v>68</v>
      </c>
      <c r="B139" s="37" t="s">
        <v>338</v>
      </c>
      <c r="C139" s="37" t="s">
        <v>339</v>
      </c>
      <c r="D139" s="38" t="s">
        <v>33</v>
      </c>
      <c r="E139" s="38">
        <f>885.9+1280.9+1336.79+1336.79</f>
        <v>4840.38</v>
      </c>
      <c r="F139" s="42"/>
      <c r="G139" s="39"/>
      <c r="H139" s="40" t="s">
        <v>26</v>
      </c>
    </row>
    <row r="140" s="19" customFormat="1" ht="123" customHeight="1" spans="1:8">
      <c r="A140" s="36">
        <v>69</v>
      </c>
      <c r="B140" s="37" t="s">
        <v>223</v>
      </c>
      <c r="C140" s="37" t="s">
        <v>340</v>
      </c>
      <c r="D140" s="38" t="s">
        <v>33</v>
      </c>
      <c r="E140" s="38">
        <f>8377.12+1279.55+12942.26+12942.26</f>
        <v>35541.19</v>
      </c>
      <c r="F140" s="42"/>
      <c r="G140" s="39"/>
      <c r="H140" s="40" t="s">
        <v>26</v>
      </c>
    </row>
    <row r="141" s="19" customFormat="1" ht="139" customHeight="1" spans="1:8">
      <c r="A141" s="36">
        <v>70</v>
      </c>
      <c r="B141" s="37" t="s">
        <v>341</v>
      </c>
      <c r="C141" s="37" t="s">
        <v>342</v>
      </c>
      <c r="D141" s="38" t="s">
        <v>33</v>
      </c>
      <c r="E141" s="38">
        <f>12565.68+2188.9+4016.95+4016.95</f>
        <v>22788.48</v>
      </c>
      <c r="F141" s="42"/>
      <c r="G141" s="39"/>
      <c r="H141" s="40" t="s">
        <v>26</v>
      </c>
    </row>
    <row r="142" s="19" customFormat="1" ht="140" customHeight="1" spans="1:8">
      <c r="A142" s="36">
        <v>71</v>
      </c>
      <c r="B142" s="37" t="s">
        <v>227</v>
      </c>
      <c r="C142" s="37" t="s">
        <v>343</v>
      </c>
      <c r="D142" s="38" t="s">
        <v>33</v>
      </c>
      <c r="E142" s="38">
        <f>6991.29+569.72+5335.78+5335.78</f>
        <v>18232.57</v>
      </c>
      <c r="F142" s="42"/>
      <c r="G142" s="39"/>
      <c r="H142" s="40" t="s">
        <v>26</v>
      </c>
    </row>
    <row r="143" s="19" customFormat="1" ht="134" customHeight="1" spans="1:8">
      <c r="A143" s="36">
        <v>72</v>
      </c>
      <c r="B143" s="37" t="s">
        <v>344</v>
      </c>
      <c r="C143" s="37" t="s">
        <v>345</v>
      </c>
      <c r="D143" s="38" t="s">
        <v>33</v>
      </c>
      <c r="E143" s="38">
        <f>4173.86+1069.02</f>
        <v>5242.88</v>
      </c>
      <c r="F143" s="42"/>
      <c r="G143" s="39"/>
      <c r="H143" s="40" t="s">
        <v>26</v>
      </c>
    </row>
    <row r="144" s="19" customFormat="1" ht="235" customHeight="1" spans="1:8">
      <c r="A144" s="36">
        <v>73</v>
      </c>
      <c r="B144" s="37" t="s">
        <v>346</v>
      </c>
      <c r="C144" s="37" t="s">
        <v>347</v>
      </c>
      <c r="D144" s="38" t="s">
        <v>33</v>
      </c>
      <c r="E144" s="38">
        <f>2595.26+323.35+323.35+323.35+323.35</f>
        <v>3888.66</v>
      </c>
      <c r="F144" s="42"/>
      <c r="G144" s="39"/>
      <c r="H144" s="40" t="s">
        <v>26</v>
      </c>
    </row>
    <row r="145" s="19" customFormat="1" ht="232" customHeight="1" spans="1:8">
      <c r="A145" s="36">
        <v>74</v>
      </c>
      <c r="B145" s="37" t="s">
        <v>348</v>
      </c>
      <c r="C145" s="37" t="s">
        <v>349</v>
      </c>
      <c r="D145" s="38" t="s">
        <v>33</v>
      </c>
      <c r="E145" s="38" t="s">
        <v>350</v>
      </c>
      <c r="F145" s="42"/>
      <c r="G145" s="39"/>
      <c r="H145" s="40" t="s">
        <v>26</v>
      </c>
    </row>
    <row r="146" s="19" customFormat="1" ht="197" customHeight="1" spans="1:8">
      <c r="A146" s="36">
        <v>75</v>
      </c>
      <c r="B146" s="37" t="s">
        <v>351</v>
      </c>
      <c r="C146" s="37" t="s">
        <v>352</v>
      </c>
      <c r="D146" s="38" t="s">
        <v>43</v>
      </c>
      <c r="E146" s="38" t="s">
        <v>353</v>
      </c>
      <c r="F146" s="42"/>
      <c r="G146" s="39"/>
      <c r="H146" s="40" t="s">
        <v>26</v>
      </c>
    </row>
    <row r="147" s="19" customFormat="1" ht="210" customHeight="1" spans="1:8">
      <c r="A147" s="36">
        <v>76</v>
      </c>
      <c r="B147" s="37" t="s">
        <v>354</v>
      </c>
      <c r="C147" s="37" t="s">
        <v>355</v>
      </c>
      <c r="D147" s="38" t="s">
        <v>33</v>
      </c>
      <c r="E147" s="38" t="s">
        <v>356</v>
      </c>
      <c r="F147" s="42"/>
      <c r="G147" s="39"/>
      <c r="H147" s="40" t="s">
        <v>26</v>
      </c>
    </row>
    <row r="148" s="19" customFormat="1" ht="351" customHeight="1" spans="1:8">
      <c r="A148" s="36">
        <v>77</v>
      </c>
      <c r="B148" s="37" t="s">
        <v>357</v>
      </c>
      <c r="C148" s="37" t="s">
        <v>358</v>
      </c>
      <c r="D148" s="38" t="s">
        <v>194</v>
      </c>
      <c r="E148" s="38" t="s">
        <v>359</v>
      </c>
      <c r="F148" s="42"/>
      <c r="G148" s="39"/>
      <c r="H148" s="40" t="s">
        <v>26</v>
      </c>
    </row>
    <row r="149" s="19" customFormat="1" ht="355" customHeight="1" spans="1:8">
      <c r="A149" s="36">
        <v>78</v>
      </c>
      <c r="B149" s="37" t="s">
        <v>360</v>
      </c>
      <c r="C149" s="37" t="s">
        <v>361</v>
      </c>
      <c r="D149" s="38" t="s">
        <v>194</v>
      </c>
      <c r="E149" s="38" t="s">
        <v>362</v>
      </c>
      <c r="F149" s="42"/>
      <c r="G149" s="39"/>
      <c r="H149" s="40" t="s">
        <v>26</v>
      </c>
    </row>
    <row r="150" s="19" customFormat="1" ht="355" customHeight="1" spans="1:8">
      <c r="A150" s="36">
        <v>79</v>
      </c>
      <c r="B150" s="37" t="s">
        <v>363</v>
      </c>
      <c r="C150" s="37" t="s">
        <v>364</v>
      </c>
      <c r="D150" s="38" t="s">
        <v>194</v>
      </c>
      <c r="E150" s="38" t="s">
        <v>365</v>
      </c>
      <c r="F150" s="42"/>
      <c r="G150" s="39"/>
      <c r="H150" s="40" t="s">
        <v>26</v>
      </c>
    </row>
    <row r="151" s="19" customFormat="1" ht="85" customHeight="1" spans="1:8">
      <c r="A151" s="36">
        <v>80</v>
      </c>
      <c r="B151" s="37" t="s">
        <v>366</v>
      </c>
      <c r="C151" s="37" t="s">
        <v>367</v>
      </c>
      <c r="D151" s="38" t="s">
        <v>368</v>
      </c>
      <c r="E151" s="38" t="s">
        <v>369</v>
      </c>
      <c r="F151" s="42"/>
      <c r="G151" s="39"/>
      <c r="H151" s="40" t="s">
        <v>26</v>
      </c>
    </row>
    <row r="152" s="19" customFormat="1" ht="161" customHeight="1" spans="1:8">
      <c r="A152" s="36">
        <v>81</v>
      </c>
      <c r="B152" s="37" t="s">
        <v>370</v>
      </c>
      <c r="C152" s="37" t="s">
        <v>371</v>
      </c>
      <c r="D152" s="38" t="s">
        <v>194</v>
      </c>
      <c r="E152" s="38" t="s">
        <v>372</v>
      </c>
      <c r="F152" s="42"/>
      <c r="G152" s="39"/>
      <c r="H152" s="40" t="s">
        <v>26</v>
      </c>
    </row>
    <row r="153" s="19" customFormat="1" ht="138" customHeight="1" spans="1:8">
      <c r="A153" s="36">
        <v>82</v>
      </c>
      <c r="B153" s="37" t="s">
        <v>373</v>
      </c>
      <c r="C153" s="37" t="s">
        <v>374</v>
      </c>
      <c r="D153" s="38" t="s">
        <v>33</v>
      </c>
      <c r="E153" s="38">
        <f>2595.26+323.35+323.35+323.35+323.35</f>
        <v>3888.66</v>
      </c>
      <c r="F153" s="42"/>
      <c r="G153" s="39"/>
      <c r="H153" s="40" t="s">
        <v>26</v>
      </c>
    </row>
    <row r="154" s="19" customFormat="1" ht="128" customHeight="1" spans="1:8">
      <c r="A154" s="36">
        <v>83</v>
      </c>
      <c r="B154" s="37" t="s">
        <v>375</v>
      </c>
      <c r="C154" s="37" t="s">
        <v>376</v>
      </c>
      <c r="D154" s="38" t="s">
        <v>33</v>
      </c>
      <c r="E154" s="38" t="s">
        <v>377</v>
      </c>
      <c r="F154" s="42"/>
      <c r="G154" s="39"/>
      <c r="H154" s="40" t="s">
        <v>26</v>
      </c>
    </row>
    <row r="155" s="19" customFormat="1" ht="233" customHeight="1" spans="1:8">
      <c r="A155" s="36">
        <v>84</v>
      </c>
      <c r="B155" s="37" t="s">
        <v>378</v>
      </c>
      <c r="C155" s="37" t="s">
        <v>379</v>
      </c>
      <c r="D155" s="38" t="s">
        <v>33</v>
      </c>
      <c r="E155" s="38" t="s">
        <v>380</v>
      </c>
      <c r="F155" s="42"/>
      <c r="G155" s="39"/>
      <c r="H155" s="40" t="s">
        <v>26</v>
      </c>
    </row>
    <row r="156" s="19" customFormat="1" ht="142" customHeight="1" spans="1:8">
      <c r="A156" s="36">
        <v>85</v>
      </c>
      <c r="B156" s="37" t="s">
        <v>381</v>
      </c>
      <c r="C156" s="37" t="s">
        <v>382</v>
      </c>
      <c r="D156" s="38" t="s">
        <v>33</v>
      </c>
      <c r="E156" s="38">
        <f>240+199.24+199.24</f>
        <v>638.48</v>
      </c>
      <c r="F156" s="42"/>
      <c r="G156" s="39"/>
      <c r="H156" s="40" t="s">
        <v>26</v>
      </c>
    </row>
    <row r="157" s="19" customFormat="1" ht="233" customHeight="1" spans="1:8">
      <c r="A157" s="36">
        <v>86</v>
      </c>
      <c r="B157" s="37" t="s">
        <v>383</v>
      </c>
      <c r="C157" s="37" t="s">
        <v>384</v>
      </c>
      <c r="D157" s="38" t="s">
        <v>25</v>
      </c>
      <c r="E157" s="38">
        <f>14.41+14.41</f>
        <v>28.82</v>
      </c>
      <c r="F157" s="42"/>
      <c r="G157" s="39"/>
      <c r="H157" s="40" t="s">
        <v>26</v>
      </c>
    </row>
    <row r="158" s="19" customFormat="1" ht="234" customHeight="1" spans="1:8">
      <c r="A158" s="36">
        <v>87</v>
      </c>
      <c r="B158" s="37" t="s">
        <v>385</v>
      </c>
      <c r="C158" s="37" t="s">
        <v>386</v>
      </c>
      <c r="D158" s="38" t="s">
        <v>43</v>
      </c>
      <c r="E158" s="38">
        <f>288.2+288.2</f>
        <v>576.4</v>
      </c>
      <c r="F158" s="42"/>
      <c r="G158" s="39"/>
      <c r="H158" s="40" t="s">
        <v>26</v>
      </c>
    </row>
    <row r="159" s="19" customFormat="1" ht="78" customHeight="1" spans="1:8">
      <c r="A159" s="36">
        <v>88</v>
      </c>
      <c r="B159" s="37" t="s">
        <v>387</v>
      </c>
      <c r="C159" s="37" t="s">
        <v>388</v>
      </c>
      <c r="D159" s="38" t="s">
        <v>152</v>
      </c>
      <c r="E159" s="38">
        <f>160+160</f>
        <v>320</v>
      </c>
      <c r="F159" s="42"/>
      <c r="G159" s="39"/>
      <c r="H159" s="40" t="s">
        <v>26</v>
      </c>
    </row>
    <row r="160" s="19" customFormat="1" ht="128" customHeight="1" spans="1:8">
      <c r="A160" s="36">
        <v>89</v>
      </c>
      <c r="B160" s="37" t="s">
        <v>389</v>
      </c>
      <c r="C160" s="37" t="s">
        <v>390</v>
      </c>
      <c r="D160" s="38" t="s">
        <v>33</v>
      </c>
      <c r="E160" s="38" t="s">
        <v>391</v>
      </c>
      <c r="F160" s="42"/>
      <c r="G160" s="39"/>
      <c r="H160" s="40" t="s">
        <v>26</v>
      </c>
    </row>
    <row r="161" s="19" customFormat="1" ht="173" customHeight="1" spans="1:8">
      <c r="A161" s="36">
        <v>90</v>
      </c>
      <c r="B161" s="46" t="s">
        <v>392</v>
      </c>
      <c r="C161" s="46" t="s">
        <v>393</v>
      </c>
      <c r="D161" s="47" t="s">
        <v>33</v>
      </c>
      <c r="E161" s="45">
        <v>600</v>
      </c>
      <c r="F161" s="42"/>
      <c r="G161" s="39"/>
      <c r="H161" s="40" t="s">
        <v>26</v>
      </c>
    </row>
    <row r="162" s="21" customFormat="1" ht="67" customHeight="1" spans="1:8">
      <c r="A162" s="48" t="s">
        <v>394</v>
      </c>
      <c r="B162" s="48" t="s">
        <v>395</v>
      </c>
      <c r="C162" s="49"/>
      <c r="D162" s="48" t="s">
        <v>396</v>
      </c>
      <c r="E162" s="50">
        <f>G3+G71</f>
        <v>0</v>
      </c>
      <c r="F162" s="51"/>
      <c r="G162" s="52"/>
      <c r="H162" s="53" t="s">
        <v>397</v>
      </c>
    </row>
    <row r="163" s="22" customFormat="1" ht="33" customHeight="1" spans="1:8">
      <c r="A163" s="54" t="s">
        <v>398</v>
      </c>
      <c r="B163" s="48" t="s">
        <v>399</v>
      </c>
      <c r="C163" s="49" t="s">
        <v>400</v>
      </c>
      <c r="D163" s="48" t="s">
        <v>396</v>
      </c>
      <c r="E163" s="55"/>
      <c r="F163" s="52"/>
      <c r="G163" s="52"/>
      <c r="H163" s="53"/>
    </row>
    <row r="164" s="21" customFormat="1" ht="33" customHeight="1" spans="1:8">
      <c r="A164" s="54" t="s">
        <v>401</v>
      </c>
      <c r="B164" s="48" t="s">
        <v>402</v>
      </c>
      <c r="C164" s="49" t="s">
        <v>403</v>
      </c>
      <c r="D164" s="48" t="s">
        <v>396</v>
      </c>
      <c r="E164" s="55">
        <f>G163</f>
        <v>0</v>
      </c>
      <c r="F164" s="51"/>
      <c r="G164" s="52"/>
      <c r="H164" s="53" t="s">
        <v>404</v>
      </c>
    </row>
    <row r="165" s="21" customFormat="1" ht="24" customHeight="1" spans="1:8">
      <c r="A165" s="54" t="s">
        <v>405</v>
      </c>
      <c r="B165" s="48" t="s">
        <v>406</v>
      </c>
      <c r="C165" s="48"/>
      <c r="D165" s="48"/>
      <c r="E165" s="56"/>
      <c r="F165" s="57"/>
      <c r="G165" s="52">
        <f>G163+G164</f>
        <v>0</v>
      </c>
      <c r="H165" s="58"/>
    </row>
    <row r="166" s="21" customFormat="1" ht="126" customHeight="1" spans="1:8">
      <c r="A166" s="59" t="s">
        <v>407</v>
      </c>
      <c r="B166" s="60"/>
      <c r="C166" s="61"/>
      <c r="D166" s="61"/>
      <c r="E166" s="61"/>
      <c r="F166" s="62"/>
      <c r="G166" s="62"/>
      <c r="H166" s="61"/>
    </row>
    <row r="167" s="23" customFormat="1" ht="15" customHeight="1" spans="1:8">
      <c r="A167" s="63"/>
      <c r="B167" s="64"/>
      <c r="D167" s="63"/>
      <c r="E167" s="65"/>
      <c r="F167" s="66"/>
      <c r="G167" s="66"/>
      <c r="H167" s="67"/>
    </row>
  </sheetData>
  <mergeCells count="3">
    <mergeCell ref="A1:H1"/>
    <mergeCell ref="B165:F165"/>
    <mergeCell ref="A166:H166"/>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86"/>
  <sheetViews>
    <sheetView tabSelected="1" topLeftCell="A16" workbookViewId="0">
      <selection activeCell="C7" sqref="C7"/>
    </sheetView>
  </sheetViews>
  <sheetFormatPr defaultColWidth="8" defaultRowHeight="12.75"/>
  <cols>
    <col min="1" max="1" width="6.625" style="2" customWidth="1"/>
    <col min="2" max="2" width="28.625" style="2" customWidth="1"/>
    <col min="3" max="3" width="21.75" style="5" customWidth="1"/>
    <col min="4" max="4" width="16.625" style="2" customWidth="1"/>
    <col min="5" max="16384" width="8" style="2"/>
  </cols>
  <sheetData>
    <row r="1" s="1" customFormat="1" ht="22" customHeight="1" spans="1:241">
      <c r="A1" s="6" t="s">
        <v>409</v>
      </c>
      <c r="B1" s="6"/>
      <c r="C1" s="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2" customFormat="1" ht="67" customHeight="1" spans="1:4">
      <c r="A2" s="7" t="s">
        <v>410</v>
      </c>
      <c r="B2" s="7"/>
      <c r="C2" s="7"/>
      <c r="D2" s="7"/>
    </row>
    <row r="3" s="3" customFormat="1" ht="34.5" customHeight="1" spans="1:4">
      <c r="A3" s="8" t="s">
        <v>411</v>
      </c>
      <c r="B3" s="8" t="s">
        <v>412</v>
      </c>
      <c r="C3" s="8" t="s">
        <v>413</v>
      </c>
      <c r="D3" s="8" t="s">
        <v>414</v>
      </c>
    </row>
    <row r="4" s="4" customFormat="1" ht="31" customHeight="1" spans="1:4">
      <c r="A4" s="9">
        <v>1</v>
      </c>
      <c r="B4" s="10" t="s">
        <v>415</v>
      </c>
      <c r="C4" s="11" t="s">
        <v>416</v>
      </c>
      <c r="D4" s="12"/>
    </row>
    <row r="5" s="4" customFormat="1" ht="31" customHeight="1" spans="1:10">
      <c r="A5" s="9">
        <v>2</v>
      </c>
      <c r="B5" s="10" t="s">
        <v>417</v>
      </c>
      <c r="C5" s="11" t="s">
        <v>418</v>
      </c>
      <c r="D5" s="12"/>
      <c r="J5" s="13"/>
    </row>
    <row r="6" s="4" customFormat="1" ht="31" customHeight="1" spans="1:4">
      <c r="A6" s="9">
        <v>3</v>
      </c>
      <c r="B6" s="10" t="s">
        <v>417</v>
      </c>
      <c r="C6" s="11" t="s">
        <v>419</v>
      </c>
      <c r="D6" s="12"/>
    </row>
    <row r="7" s="4" customFormat="1" ht="31" customHeight="1" spans="1:4">
      <c r="A7" s="9">
        <v>4</v>
      </c>
      <c r="B7" s="10" t="s">
        <v>216</v>
      </c>
      <c r="C7" s="11" t="s">
        <v>4</v>
      </c>
      <c r="D7" s="12"/>
    </row>
    <row r="8" s="4" customFormat="1" ht="31" customHeight="1" spans="1:4">
      <c r="A8" s="9">
        <v>5</v>
      </c>
      <c r="B8" s="10" t="s">
        <v>86</v>
      </c>
      <c r="C8" s="11" t="s">
        <v>4</v>
      </c>
      <c r="D8" s="12"/>
    </row>
    <row r="9" s="4" customFormat="1" ht="31" customHeight="1" spans="1:4">
      <c r="A9" s="9">
        <v>6</v>
      </c>
      <c r="B9" s="10" t="s">
        <v>420</v>
      </c>
      <c r="C9" s="11" t="s">
        <v>4</v>
      </c>
      <c r="D9" s="12"/>
    </row>
    <row r="10" s="4" customFormat="1" ht="31" customHeight="1" spans="1:4">
      <c r="A10" s="9">
        <v>7</v>
      </c>
      <c r="B10" s="10" t="s">
        <v>421</v>
      </c>
      <c r="C10" s="11" t="s">
        <v>4</v>
      </c>
      <c r="D10" s="12"/>
    </row>
    <row r="11" s="4" customFormat="1" ht="31" customHeight="1" spans="1:4">
      <c r="A11" s="9">
        <v>8</v>
      </c>
      <c r="B11" s="10" t="s">
        <v>422</v>
      </c>
      <c r="C11" s="11" t="s">
        <v>423</v>
      </c>
      <c r="D11" s="12"/>
    </row>
    <row r="12" s="4" customFormat="1" ht="31" customHeight="1" spans="1:4">
      <c r="A12" s="9">
        <v>9</v>
      </c>
      <c r="B12" s="10" t="s">
        <v>422</v>
      </c>
      <c r="C12" s="11" t="s">
        <v>424</v>
      </c>
      <c r="D12" s="12"/>
    </row>
    <row r="13" s="4" customFormat="1" ht="31" customHeight="1" spans="1:4">
      <c r="A13" s="9">
        <v>10</v>
      </c>
      <c r="B13" s="10" t="s">
        <v>425</v>
      </c>
      <c r="C13" s="11" t="s">
        <v>4</v>
      </c>
      <c r="D13" s="12"/>
    </row>
    <row r="14" s="4" customFormat="1" ht="31" customHeight="1" spans="1:4">
      <c r="A14" s="9">
        <v>11</v>
      </c>
      <c r="B14" s="10" t="s">
        <v>426</v>
      </c>
      <c r="C14" s="11" t="s">
        <v>4</v>
      </c>
      <c r="D14" s="12"/>
    </row>
    <row r="15" s="4" customFormat="1" ht="31" customHeight="1" spans="1:4">
      <c r="A15" s="9">
        <v>12</v>
      </c>
      <c r="B15" s="10" t="s">
        <v>427</v>
      </c>
      <c r="C15" s="11" t="s">
        <v>4</v>
      </c>
      <c r="D15" s="12"/>
    </row>
    <row r="16" s="4" customFormat="1" ht="31" customHeight="1" spans="1:4">
      <c r="A16" s="9">
        <v>13</v>
      </c>
      <c r="B16" s="10" t="s">
        <v>428</v>
      </c>
      <c r="C16" s="11" t="s">
        <v>429</v>
      </c>
      <c r="D16" s="12"/>
    </row>
    <row r="17" s="4" customFormat="1" ht="31" customHeight="1" spans="1:4">
      <c r="A17" s="9">
        <v>14</v>
      </c>
      <c r="B17" s="10" t="s">
        <v>428</v>
      </c>
      <c r="C17" s="11" t="s">
        <v>430</v>
      </c>
      <c r="D17" s="12"/>
    </row>
    <row r="18" s="4" customFormat="1" ht="31" customHeight="1" spans="1:4">
      <c r="A18" s="9">
        <v>15</v>
      </c>
      <c r="B18" s="10" t="s">
        <v>428</v>
      </c>
      <c r="C18" s="11" t="s">
        <v>431</v>
      </c>
      <c r="D18" s="12"/>
    </row>
    <row r="19" s="4" customFormat="1" ht="31" customHeight="1" spans="1:4">
      <c r="A19" s="9">
        <v>16</v>
      </c>
      <c r="B19" s="10" t="s">
        <v>432</v>
      </c>
      <c r="C19" s="11" t="s">
        <v>4</v>
      </c>
      <c r="D19" s="12"/>
    </row>
    <row r="20" s="4" customFormat="1" ht="31" customHeight="1" spans="1:4">
      <c r="A20" s="9">
        <v>17</v>
      </c>
      <c r="B20" s="10" t="s">
        <v>433</v>
      </c>
      <c r="C20" s="11" t="s">
        <v>434</v>
      </c>
      <c r="D20" s="12"/>
    </row>
    <row r="21" s="4" customFormat="1" ht="31" customHeight="1" spans="1:4">
      <c r="A21" s="9">
        <v>18</v>
      </c>
      <c r="B21" s="10" t="s">
        <v>428</v>
      </c>
      <c r="C21" s="11" t="s">
        <v>435</v>
      </c>
      <c r="D21" s="12"/>
    </row>
    <row r="22" s="4" customFormat="1" ht="31" customHeight="1" spans="1:4">
      <c r="A22" s="9">
        <v>19</v>
      </c>
      <c r="B22" s="10" t="s">
        <v>436</v>
      </c>
      <c r="C22" s="11" t="s">
        <v>4</v>
      </c>
      <c r="D22" s="12"/>
    </row>
    <row r="23" s="4" customFormat="1" ht="31" customHeight="1" spans="1:4">
      <c r="A23" s="9">
        <v>20</v>
      </c>
      <c r="B23" s="10" t="s">
        <v>428</v>
      </c>
      <c r="C23" s="11" t="s">
        <v>437</v>
      </c>
      <c r="D23" s="12"/>
    </row>
    <row r="24" s="4" customFormat="1" ht="31" customHeight="1" spans="1:4">
      <c r="A24" s="9">
        <v>21</v>
      </c>
      <c r="B24" s="10" t="s">
        <v>438</v>
      </c>
      <c r="C24" s="11" t="s">
        <v>4</v>
      </c>
      <c r="D24" s="12"/>
    </row>
    <row r="25" s="4" customFormat="1" ht="31" customHeight="1" spans="1:4">
      <c r="A25" s="9">
        <v>22</v>
      </c>
      <c r="B25" s="10" t="s">
        <v>439</v>
      </c>
      <c r="C25" s="11" t="s">
        <v>4</v>
      </c>
      <c r="D25" s="12"/>
    </row>
    <row r="26" s="4" customFormat="1" ht="31" customHeight="1" spans="1:4">
      <c r="A26" s="9">
        <v>23</v>
      </c>
      <c r="B26" s="10" t="s">
        <v>440</v>
      </c>
      <c r="C26" s="11" t="s">
        <v>4</v>
      </c>
      <c r="D26" s="12"/>
    </row>
    <row r="27" s="4" customFormat="1" ht="31" customHeight="1" spans="1:4">
      <c r="A27" s="9">
        <v>24</v>
      </c>
      <c r="B27" s="10" t="s">
        <v>303</v>
      </c>
      <c r="C27" s="11" t="s">
        <v>4</v>
      </c>
      <c r="D27" s="12"/>
    </row>
    <row r="28" s="4" customFormat="1" ht="31" customHeight="1" spans="1:4">
      <c r="A28" s="9">
        <v>25</v>
      </c>
      <c r="B28" s="10" t="s">
        <v>290</v>
      </c>
      <c r="C28" s="11" t="s">
        <v>4</v>
      </c>
      <c r="D28" s="12"/>
    </row>
    <row r="29" s="4" customFormat="1" ht="31" customHeight="1" spans="1:4">
      <c r="A29" s="9">
        <v>26</v>
      </c>
      <c r="B29" s="10" t="s">
        <v>169</v>
      </c>
      <c r="C29" s="11" t="s">
        <v>4</v>
      </c>
      <c r="D29" s="12"/>
    </row>
    <row r="30" s="4" customFormat="1" ht="31" customHeight="1" spans="1:4">
      <c r="A30" s="9">
        <v>27</v>
      </c>
      <c r="B30" s="10" t="s">
        <v>290</v>
      </c>
      <c r="C30" s="11" t="s">
        <v>4</v>
      </c>
      <c r="D30" s="12"/>
    </row>
    <row r="31" s="4" customFormat="1" ht="31" customHeight="1" spans="1:4">
      <c r="A31" s="9">
        <v>28</v>
      </c>
      <c r="B31" s="10" t="s">
        <v>375</v>
      </c>
      <c r="C31" s="11" t="s">
        <v>4</v>
      </c>
      <c r="D31" s="12"/>
    </row>
    <row r="32" s="4" customFormat="1" ht="31" customHeight="1" spans="1:4">
      <c r="A32" s="9">
        <v>29</v>
      </c>
      <c r="B32" s="10" t="s">
        <v>441</v>
      </c>
      <c r="C32" s="11" t="s">
        <v>4</v>
      </c>
      <c r="D32" s="12"/>
    </row>
    <row r="33" s="4" customFormat="1" ht="31" customHeight="1" spans="1:4">
      <c r="A33" s="9">
        <v>30</v>
      </c>
      <c r="B33" s="10" t="s">
        <v>258</v>
      </c>
      <c r="C33" s="11" t="s">
        <v>4</v>
      </c>
      <c r="D33" s="12"/>
    </row>
    <row r="34" s="4" customFormat="1" ht="31" customHeight="1" spans="1:4">
      <c r="A34" s="9">
        <v>31</v>
      </c>
      <c r="B34" s="10" t="s">
        <v>442</v>
      </c>
      <c r="C34" s="11" t="s">
        <v>4</v>
      </c>
      <c r="D34" s="12"/>
    </row>
    <row r="35" s="4" customFormat="1" ht="31" customHeight="1" spans="1:4">
      <c r="A35" s="9">
        <v>32</v>
      </c>
      <c r="B35" s="10" t="s">
        <v>258</v>
      </c>
      <c r="C35" s="11" t="s">
        <v>4</v>
      </c>
      <c r="D35" s="12"/>
    </row>
    <row r="36" s="4" customFormat="1" ht="31" customHeight="1" spans="1:4">
      <c r="A36" s="9">
        <v>33</v>
      </c>
      <c r="B36" s="10" t="s">
        <v>443</v>
      </c>
      <c r="C36" s="11" t="s">
        <v>444</v>
      </c>
      <c r="D36" s="12"/>
    </row>
    <row r="37" s="4" customFormat="1" ht="31" customHeight="1" spans="1:4">
      <c r="A37" s="9">
        <v>34</v>
      </c>
      <c r="B37" s="10" t="s">
        <v>445</v>
      </c>
      <c r="C37" s="11" t="s">
        <v>446</v>
      </c>
      <c r="D37" s="12"/>
    </row>
    <row r="38" s="4" customFormat="1" ht="31" customHeight="1" spans="1:4">
      <c r="A38" s="9">
        <v>35</v>
      </c>
      <c r="B38" s="10" t="s">
        <v>447</v>
      </c>
      <c r="C38" s="11" t="s">
        <v>448</v>
      </c>
      <c r="D38" s="12"/>
    </row>
    <row r="39" s="4" customFormat="1" ht="31" customHeight="1" spans="1:4">
      <c r="A39" s="9">
        <v>36</v>
      </c>
      <c r="B39" s="10" t="s">
        <v>265</v>
      </c>
      <c r="C39" s="11" t="s">
        <v>4</v>
      </c>
      <c r="D39" s="12"/>
    </row>
    <row r="40" s="4" customFormat="1" ht="31" customHeight="1" spans="1:4">
      <c r="A40" s="9">
        <v>37</v>
      </c>
      <c r="B40" s="10" t="s">
        <v>449</v>
      </c>
      <c r="C40" s="11" t="s">
        <v>4</v>
      </c>
      <c r="D40" s="12"/>
    </row>
    <row r="41" s="4" customFormat="1" ht="31" customHeight="1" spans="1:4">
      <c r="A41" s="9">
        <v>38</v>
      </c>
      <c r="B41" s="10" t="s">
        <v>293</v>
      </c>
      <c r="C41" s="11" t="s">
        <v>4</v>
      </c>
      <c r="D41" s="12"/>
    </row>
    <row r="42" s="4" customFormat="1" ht="31" customHeight="1" spans="1:4">
      <c r="A42" s="9">
        <v>39</v>
      </c>
      <c r="B42" s="10" t="s">
        <v>92</v>
      </c>
      <c r="C42" s="11" t="s">
        <v>4</v>
      </c>
      <c r="D42" s="12"/>
    </row>
    <row r="43" s="4" customFormat="1" ht="31" customHeight="1" spans="1:4">
      <c r="A43" s="9">
        <v>40</v>
      </c>
      <c r="B43" s="10" t="s">
        <v>450</v>
      </c>
      <c r="C43" s="11" t="s">
        <v>451</v>
      </c>
      <c r="D43" s="12"/>
    </row>
    <row r="44" s="4" customFormat="1" ht="31" customHeight="1" spans="1:4">
      <c r="A44" s="9">
        <v>41</v>
      </c>
      <c r="B44" s="10" t="s">
        <v>452</v>
      </c>
      <c r="C44" s="11" t="s">
        <v>453</v>
      </c>
      <c r="D44" s="12"/>
    </row>
    <row r="45" s="4" customFormat="1" ht="31" customHeight="1" spans="1:4">
      <c r="A45" s="9">
        <v>42</v>
      </c>
      <c r="B45" s="10" t="s">
        <v>454</v>
      </c>
      <c r="C45" s="11" t="s">
        <v>455</v>
      </c>
      <c r="D45" s="12"/>
    </row>
    <row r="46" s="4" customFormat="1" ht="31" customHeight="1" spans="1:4">
      <c r="A46" s="9">
        <v>43</v>
      </c>
      <c r="B46" s="10" t="s">
        <v>454</v>
      </c>
      <c r="C46" s="11" t="s">
        <v>456</v>
      </c>
      <c r="D46" s="12"/>
    </row>
    <row r="47" s="4" customFormat="1" ht="31" customHeight="1" spans="1:4">
      <c r="A47" s="9">
        <v>44</v>
      </c>
      <c r="B47" s="10" t="s">
        <v>457</v>
      </c>
      <c r="C47" s="11" t="s">
        <v>4</v>
      </c>
      <c r="D47" s="12"/>
    </row>
    <row r="48" s="4" customFormat="1" ht="31" customHeight="1" spans="1:4">
      <c r="A48" s="9">
        <v>45</v>
      </c>
      <c r="B48" s="10" t="s">
        <v>458</v>
      </c>
      <c r="C48" s="11" t="s">
        <v>4</v>
      </c>
      <c r="D48" s="12"/>
    </row>
    <row r="49" s="4" customFormat="1" ht="31" customHeight="1" spans="1:4">
      <c r="A49" s="9">
        <v>46</v>
      </c>
      <c r="B49" s="10" t="s">
        <v>459</v>
      </c>
      <c r="C49" s="11" t="s">
        <v>4</v>
      </c>
      <c r="D49" s="12"/>
    </row>
    <row r="50" s="4" customFormat="1" ht="31" customHeight="1" spans="1:4">
      <c r="A50" s="9">
        <v>47</v>
      </c>
      <c r="B50" s="10" t="s">
        <v>460</v>
      </c>
      <c r="C50" s="11" t="s">
        <v>4</v>
      </c>
      <c r="D50" s="12"/>
    </row>
    <row r="51" s="4" customFormat="1" ht="31" customHeight="1" spans="1:4">
      <c r="A51" s="9">
        <v>48</v>
      </c>
      <c r="B51" s="10" t="s">
        <v>461</v>
      </c>
      <c r="C51" s="11" t="s">
        <v>4</v>
      </c>
      <c r="D51" s="12"/>
    </row>
    <row r="52" s="4" customFormat="1" ht="31" customHeight="1" spans="1:4">
      <c r="A52" s="9">
        <v>49</v>
      </c>
      <c r="B52" s="10" t="s">
        <v>462</v>
      </c>
      <c r="C52" s="11" t="s">
        <v>4</v>
      </c>
      <c r="D52" s="12"/>
    </row>
    <row r="53" s="4" customFormat="1" ht="31" customHeight="1" spans="1:4">
      <c r="A53" s="9">
        <v>50</v>
      </c>
      <c r="B53" s="10" t="s">
        <v>463</v>
      </c>
      <c r="C53" s="11" t="s">
        <v>4</v>
      </c>
      <c r="D53" s="12"/>
    </row>
    <row r="54" s="4" customFormat="1" ht="31" customHeight="1" spans="1:4">
      <c r="A54" s="9">
        <v>51</v>
      </c>
      <c r="B54" s="10" t="s">
        <v>464</v>
      </c>
      <c r="C54" s="11" t="s">
        <v>4</v>
      </c>
      <c r="D54" s="12"/>
    </row>
    <row r="55" s="4" customFormat="1" ht="31" customHeight="1" spans="1:4">
      <c r="A55" s="9">
        <v>52</v>
      </c>
      <c r="B55" s="10" t="s">
        <v>465</v>
      </c>
      <c r="C55" s="11" t="s">
        <v>4</v>
      </c>
      <c r="D55" s="12"/>
    </row>
    <row r="56" s="4" customFormat="1" ht="31" customHeight="1" spans="1:4">
      <c r="A56" s="9">
        <v>53</v>
      </c>
      <c r="B56" s="10" t="s">
        <v>466</v>
      </c>
      <c r="C56" s="11" t="s">
        <v>467</v>
      </c>
      <c r="D56" s="12"/>
    </row>
    <row r="57" s="4" customFormat="1" ht="31" customHeight="1" spans="1:4">
      <c r="A57" s="9">
        <v>54</v>
      </c>
      <c r="B57" s="10" t="s">
        <v>468</v>
      </c>
      <c r="C57" s="11" t="s">
        <v>4</v>
      </c>
      <c r="D57" s="12"/>
    </row>
    <row r="58" s="4" customFormat="1" ht="31" customHeight="1" spans="1:4">
      <c r="A58" s="9">
        <v>55</v>
      </c>
      <c r="B58" s="10" t="s">
        <v>469</v>
      </c>
      <c r="C58" s="11" t="s">
        <v>4</v>
      </c>
      <c r="D58" s="12"/>
    </row>
    <row r="59" s="4" customFormat="1" ht="31" customHeight="1" spans="1:4">
      <c r="A59" s="9">
        <v>56</v>
      </c>
      <c r="B59" s="10" t="s">
        <v>470</v>
      </c>
      <c r="C59" s="11" t="s">
        <v>4</v>
      </c>
      <c r="D59" s="12"/>
    </row>
    <row r="60" s="4" customFormat="1" ht="31" customHeight="1" spans="1:4">
      <c r="A60" s="9">
        <v>57</v>
      </c>
      <c r="B60" s="10" t="s">
        <v>471</v>
      </c>
      <c r="C60" s="11" t="s">
        <v>4</v>
      </c>
      <c r="D60" s="12"/>
    </row>
    <row r="61" s="4" customFormat="1" ht="31" customHeight="1" spans="1:4">
      <c r="A61" s="9">
        <v>58</v>
      </c>
      <c r="B61" s="10" t="s">
        <v>472</v>
      </c>
      <c r="C61" s="11" t="s">
        <v>4</v>
      </c>
      <c r="D61" s="12"/>
    </row>
    <row r="62" s="4" customFormat="1" ht="31" customHeight="1" spans="1:4">
      <c r="A62" s="9">
        <v>59</v>
      </c>
      <c r="B62" s="10" t="s">
        <v>473</v>
      </c>
      <c r="C62" s="11" t="s">
        <v>4</v>
      </c>
      <c r="D62" s="12"/>
    </row>
    <row r="63" s="4" customFormat="1" ht="31" customHeight="1" spans="1:4">
      <c r="A63" s="9">
        <v>60</v>
      </c>
      <c r="B63" s="10" t="s">
        <v>474</v>
      </c>
      <c r="C63" s="11" t="s">
        <v>475</v>
      </c>
      <c r="D63" s="12"/>
    </row>
    <row r="64" s="4" customFormat="1" ht="31" customHeight="1" spans="1:4">
      <c r="A64" s="9">
        <v>61</v>
      </c>
      <c r="B64" s="10" t="s">
        <v>476</v>
      </c>
      <c r="C64" s="11" t="s">
        <v>4</v>
      </c>
      <c r="D64" s="12"/>
    </row>
    <row r="65" s="4" customFormat="1" ht="31" customHeight="1" spans="1:4">
      <c r="A65" s="9">
        <v>62</v>
      </c>
      <c r="B65" s="10" t="s">
        <v>370</v>
      </c>
      <c r="C65" s="11" t="s">
        <v>4</v>
      </c>
      <c r="D65" s="12"/>
    </row>
    <row r="66" s="4" customFormat="1" ht="31" customHeight="1" spans="1:4">
      <c r="A66" s="9">
        <v>63</v>
      </c>
      <c r="B66" s="10" t="s">
        <v>477</v>
      </c>
      <c r="C66" s="11" t="s">
        <v>4</v>
      </c>
      <c r="D66" s="12"/>
    </row>
    <row r="67" s="4" customFormat="1" ht="31" customHeight="1" spans="1:4">
      <c r="A67" s="9">
        <v>64</v>
      </c>
      <c r="B67" s="10" t="s">
        <v>357</v>
      </c>
      <c r="C67" s="11" t="s">
        <v>4</v>
      </c>
      <c r="D67" s="12"/>
    </row>
    <row r="68" s="4" customFormat="1" ht="31" customHeight="1" spans="1:4">
      <c r="A68" s="9">
        <v>65</v>
      </c>
      <c r="B68" s="10" t="s">
        <v>360</v>
      </c>
      <c r="C68" s="11" t="s">
        <v>4</v>
      </c>
      <c r="D68" s="12"/>
    </row>
    <row r="69" s="4" customFormat="1" ht="31" customHeight="1" spans="1:4">
      <c r="A69" s="9">
        <v>66</v>
      </c>
      <c r="B69" s="10" t="s">
        <v>214</v>
      </c>
      <c r="C69" s="11" t="s">
        <v>4</v>
      </c>
      <c r="D69" s="12"/>
    </row>
    <row r="70" s="4" customFormat="1" ht="31" customHeight="1" spans="1:4">
      <c r="A70" s="9">
        <v>67</v>
      </c>
      <c r="B70" s="10" t="s">
        <v>66</v>
      </c>
      <c r="C70" s="11" t="s">
        <v>4</v>
      </c>
      <c r="D70" s="12"/>
    </row>
    <row r="71" s="4" customFormat="1" ht="31" customHeight="1" spans="1:4">
      <c r="A71" s="9">
        <v>68</v>
      </c>
      <c r="B71" s="10" t="s">
        <v>478</v>
      </c>
      <c r="C71" s="11" t="s">
        <v>479</v>
      </c>
      <c r="D71" s="12"/>
    </row>
    <row r="72" s="4" customFormat="1" ht="31" customHeight="1" spans="1:4">
      <c r="A72" s="9">
        <v>69</v>
      </c>
      <c r="B72" s="10" t="s">
        <v>478</v>
      </c>
      <c r="C72" s="11" t="s">
        <v>480</v>
      </c>
      <c r="D72" s="12"/>
    </row>
    <row r="73" s="4" customFormat="1" ht="31" customHeight="1" spans="1:4">
      <c r="A73" s="9">
        <v>70</v>
      </c>
      <c r="B73" s="10" t="s">
        <v>478</v>
      </c>
      <c r="C73" s="11" t="s">
        <v>481</v>
      </c>
      <c r="D73" s="12"/>
    </row>
    <row r="74" s="4" customFormat="1" ht="31" customHeight="1" spans="1:4">
      <c r="A74" s="9">
        <v>71</v>
      </c>
      <c r="B74" s="10" t="s">
        <v>482</v>
      </c>
      <c r="C74" s="11" t="s">
        <v>483</v>
      </c>
      <c r="D74" s="12"/>
    </row>
    <row r="75" s="4" customFormat="1" ht="31" customHeight="1" spans="1:4">
      <c r="A75" s="9">
        <v>72</v>
      </c>
      <c r="B75" s="10" t="s">
        <v>478</v>
      </c>
      <c r="C75" s="11" t="s">
        <v>484</v>
      </c>
      <c r="D75" s="12"/>
    </row>
    <row r="76" s="4" customFormat="1" ht="31" customHeight="1" spans="1:4">
      <c r="A76" s="9">
        <v>73</v>
      </c>
      <c r="B76" s="10" t="s">
        <v>478</v>
      </c>
      <c r="C76" s="11" t="s">
        <v>485</v>
      </c>
      <c r="D76" s="12"/>
    </row>
    <row r="77" s="4" customFormat="1" ht="31" customHeight="1" spans="1:4">
      <c r="A77" s="9">
        <v>74</v>
      </c>
      <c r="B77" s="10" t="s">
        <v>486</v>
      </c>
      <c r="C77" s="11" t="s">
        <v>4</v>
      </c>
      <c r="D77" s="12"/>
    </row>
    <row r="78" s="4" customFormat="1" ht="31" customHeight="1" spans="1:4">
      <c r="A78" s="9">
        <v>75</v>
      </c>
      <c r="B78" s="10" t="s">
        <v>487</v>
      </c>
      <c r="C78" s="11" t="s">
        <v>4</v>
      </c>
      <c r="D78" s="12"/>
    </row>
    <row r="79" s="4" customFormat="1" ht="31" customHeight="1" spans="1:4">
      <c r="A79" s="9">
        <v>76</v>
      </c>
      <c r="B79" s="10" t="s">
        <v>488</v>
      </c>
      <c r="C79" s="11" t="s">
        <v>4</v>
      </c>
      <c r="D79" s="12"/>
    </row>
    <row r="80" s="4" customFormat="1" ht="31" customHeight="1" spans="1:4">
      <c r="A80" s="9">
        <v>77</v>
      </c>
      <c r="B80" s="10" t="s">
        <v>489</v>
      </c>
      <c r="C80" s="11" t="s">
        <v>4</v>
      </c>
      <c r="D80" s="12"/>
    </row>
    <row r="81" s="4" customFormat="1" ht="31" customHeight="1" spans="1:4">
      <c r="A81" s="9">
        <v>78</v>
      </c>
      <c r="B81" s="10" t="s">
        <v>490</v>
      </c>
      <c r="C81" s="11" t="s">
        <v>4</v>
      </c>
      <c r="D81" s="12"/>
    </row>
    <row r="82" s="4" customFormat="1" ht="31" customHeight="1" spans="1:4">
      <c r="A82" s="9">
        <v>79</v>
      </c>
      <c r="B82" s="10" t="s">
        <v>491</v>
      </c>
      <c r="C82" s="11" t="s">
        <v>4</v>
      </c>
      <c r="D82" s="12"/>
    </row>
    <row r="83" s="4" customFormat="1" ht="31" customHeight="1" spans="1:4">
      <c r="A83" s="9">
        <v>80</v>
      </c>
      <c r="B83" s="10" t="s">
        <v>492</v>
      </c>
      <c r="C83" s="11" t="s">
        <v>4</v>
      </c>
      <c r="D83" s="12"/>
    </row>
    <row r="84" s="4" customFormat="1" ht="31" customHeight="1" spans="1:4">
      <c r="A84" s="9">
        <v>81</v>
      </c>
      <c r="B84" s="10" t="s">
        <v>493</v>
      </c>
      <c r="C84" s="11" t="s">
        <v>4</v>
      </c>
      <c r="D84" s="12"/>
    </row>
    <row r="85" s="4" customFormat="1" ht="31" customHeight="1" spans="1:4">
      <c r="A85" s="9">
        <v>82</v>
      </c>
      <c r="B85" s="10" t="s">
        <v>494</v>
      </c>
      <c r="C85" s="11" t="s">
        <v>4</v>
      </c>
      <c r="D85" s="12"/>
    </row>
    <row r="86" s="4" customFormat="1" ht="31" customHeight="1" spans="1:4">
      <c r="A86" s="9">
        <v>83</v>
      </c>
      <c r="B86" s="14" t="s">
        <v>495</v>
      </c>
      <c r="C86" s="15" t="s">
        <v>4</v>
      </c>
      <c r="D86" s="12"/>
    </row>
  </sheetData>
  <mergeCells count="2">
    <mergeCell ref="A1:C1"/>
    <mergeCell ref="A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限价</vt:lpstr>
      <vt:lpstr>清单</vt:lpstr>
      <vt:lpstr>甲供主要材料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大圆圆</cp:lastModifiedBy>
  <dcterms:created xsi:type="dcterms:W3CDTF">2006-09-16T00:00:00Z</dcterms:created>
  <cp:lastPrinted>2021-12-02T02:34:00Z</cp:lastPrinted>
  <dcterms:modified xsi:type="dcterms:W3CDTF">2024-01-29T02:20:42Z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7EF61DAF998E43DF93EEA180F69A8EF9</vt:lpwstr>
  </property>
  <property fmtid="{D5CDD505-2E9C-101B-9397-08002B2CF9AE}" pid="3" name="KSOProductBuildVer">
    <vt:lpwstr>2052-12.1.0.16120</vt:lpwstr>
  </property>
</Properties>
</file>