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activeTab="3"/>
  </bookViews>
  <sheets>
    <sheet name="封面" sheetId="4" r:id="rId1"/>
    <sheet name="限价" sheetId="1" r:id="rId2"/>
    <sheet name="清单" sheetId="5" r:id="rId3"/>
    <sheet name="甲供主要材料" sheetId="6" r:id="rId4"/>
  </sheets>
  <definedNames>
    <definedName name="_xlnm.Print_Titles" localSheetId="1">限价!$1:$1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<sst xmlns="http://schemas.openxmlformats.org/spreadsheetml/2006/main" count="1676" uniqueCount="496">
  <si>
    <r>
      <rPr>
        <u/>
        <sz val="22"/>
        <color rgb="FF000000"/>
        <rFont val="宋体"/>
        <charset val="134"/>
      </rPr>
      <t xml:space="preserve">11080158、11080159工程 </t>
    </r>
    <r>
      <rPr>
        <sz val="22"/>
        <color rgb="FF000000"/>
        <rFont val="宋体"/>
        <charset val="134"/>
      </rPr>
      <t>工程劳务分包</t>
    </r>
  </si>
  <si>
    <t>竞争性比选最高限价</t>
  </si>
  <si>
    <t>招标控制价（税前造价）</t>
  </si>
  <si>
    <t>(小写):</t>
  </si>
  <si>
    <t/>
  </si>
  <si>
    <t>(大写):</t>
  </si>
  <si>
    <t xml:space="preserve">其中:安全文明施工费  </t>
  </si>
  <si>
    <t xml:space="preserve">          (大写):</t>
  </si>
  <si>
    <t>定价小组成员：</t>
  </si>
  <si>
    <t>定价小组副组长：</t>
  </si>
  <si>
    <t>定价小组组长：</t>
  </si>
  <si>
    <t>时间：       年        月       日</t>
  </si>
  <si>
    <t>11080158、11080159工程
劳务分包清单最高限价</t>
  </si>
  <si>
    <t>序号</t>
  </si>
  <si>
    <t>清单项目名称</t>
  </si>
  <si>
    <t>项目特征及工作内容</t>
  </si>
  <si>
    <t>单位</t>
  </si>
  <si>
    <t>工程量</t>
  </si>
  <si>
    <t>综合单价(元）</t>
  </si>
  <si>
    <t>合价（元）</t>
  </si>
  <si>
    <t>备注
（计量、计价规则）</t>
  </si>
  <si>
    <t>一</t>
  </si>
  <si>
    <t>室外工程、总平</t>
  </si>
  <si>
    <t>挖土石方</t>
  </si>
  <si>
    <t>1.土石方类别：根据现场勘查情况以及地勘报告内容，综合考虑(包括普通土、软弱土、表土、腐植土、建渣、耕作土、垃圾、淤泥、草皮、灌木、树根(蔸)、竹林、胸径小于10cm的树木的铲除，爆破及机械破碎以外的石方、砖、混凝土、钢筋混凝土等）
2.挖方类型：综合考虑
3.开挖方式：人工、机械综合考虑
4.场内运距及堆场：综合考虑
5.工作面、放坡系数：设计图纸明确的按设计图纸计算；设计图未明确的按《市政工程工程量计算规范》GB50854-2013计算
6.清单工程量按川建造价发〔2013〕370号规定因工作面和放坡增加的工程量并入清单土方工程量中
7.其他：投标人应充分考虑满足招标文件、技术标准及要求，满足设计及国家有关现行施工及验收规范要求</t>
  </si>
  <si>
    <t>m3</t>
  </si>
  <si>
    <t>按照《四川省建设工程工程量清单计价定额》（2020版）</t>
  </si>
  <si>
    <t>回填土方</t>
  </si>
  <si>
    <t>1.密实度要求：按规范要求，分层夯填，边角处须补夯密实
2.填方材料品种：合格回填土
3.填科来源：综合考虑
4.回填方式：综合考虑
5.场内外运距：综合考虑
6.综合单价包含回填土的装卸、场内外运输、场内二次转运、运输过程中的扬尘治理保护措施、政府部门的管理措施、政府补贴等完成此项全部工作内容
7.其他：投标人应充分考虑满足招标文件、技术标准及要求，满足设计及国家有关现行施工及验收规范要求</t>
  </si>
  <si>
    <t>余方弃置</t>
  </si>
  <si>
    <t>1.废弃料品种：包括普通土、软弱土、表土、腐植土、建渣、耕作土、垃圾、淤泥、草皮、灌木、树根(蔸)、竹林、胸径小于10cm的树木的铲除，爆破及机械破碎以外的石方、砖、混凝土、钢筋混凝土等
2.场内外运距：场地土方回填后，余方外弃运距、堆场综合考虑
3.综合单价包含废弃料的装卸、外运、二次装卸转运、运输过程中的扬尘治理保护措施、政府部门的管理措施、政府补贴、场地租赁堆放、堆放过程中的摊平等所有费用
4.其他：投标人应充分考虑满足招标文件、技术标准及要求，满足设计及国家有关现行施工及验收规范要求</t>
  </si>
  <si>
    <t>原地砖拆除</t>
  </si>
  <si>
    <t>1.拆除内容：原地砖
2.拆除方式：综合考虑
3.拆除材质：瓷砖、石材、PC砖等综合考虑
4.拆除厚度：详见设计
5.拆除包含砂浆结合层、表面附着物等完成此项全部工作内容
6.拆除物残值抵扣由投标人自行考虑在综合单价中，结算不作调整
7.拆除材料场内转运、场内外运距及堆场：踏勘现场后综合考虑，场外运距综合考虑
8.综合单价包含建渣的装卸、外运、二次装卸转运、运输过程中的扬尘治理保护措施、政府部门的管理措施、政府补贴、场地租赁堆放、堆放过程中的摊平等所有费用
9.清单工程量为暂估工程量，实施时按照相关规定办理工程量收方手续，否则不得进入结算
10.其他：投标人应充分考虑满足招标文件、技术标准及要求，满足拆除方案、相关规范、验收规范、业主及相关主管部门的相关要求</t>
  </si>
  <si>
    <t>m2</t>
  </si>
  <si>
    <t>182</t>
  </si>
  <si>
    <t>原混凝土路面拆除</t>
  </si>
  <si>
    <t>1.拆除内容：原混凝土路面
2.拆除方式：综合考虑
3.拆除材质：混凝土
4.拆除厚度：综合考虑
5.拆除包含面层及基层等完成此项全部工作内容
6.拆除物残值抵扣由投标人自行考虑在综合单价中，结算不作调整
7.拆除材料场内转运、场内外运距及堆场：踏勘现场后综合考虑，场外运距综合考虑
8.综合单价包含建渣的装卸、外运、二次装卸转运、运输过程中的扬尘治理保护措施、政府部门的管理措施、政府补贴、场地租赁堆放、堆放过程中的摊平等所有费用
9.清单工程量为暂估工程量，实施时按照相关规定办理工程量收方手续，否则不得进入结算
10.其他：投标人应充分考虑满足招标文件、技术标准及要求，满足拆除方案、相关规范、验收规范、业主及相关主管部门的相关要求</t>
  </si>
  <si>
    <t>282.57</t>
  </si>
  <si>
    <t>原台阶水泥面层拆除</t>
  </si>
  <si>
    <t>1.拆除内容：原台阶水泥面层
2.拆除方式：综合考虑
3.拆除材质：砂浆
4.拆除厚度：详见设计
5.拆除包含砂浆层、表面附着物等完成此项全部工作内容
6.拆除物残值抵扣由投标人自行考虑在综合单价中，结算不作调整
7.拆除材料场内转运、场内外运距及堆场：踏勘现场后综合考虑，场外运距综合考虑
8.综合单价包含建渣的装卸、外运、二次装卸转运、运输过程中的扬尘治理保护措施、政府部门的管理措施、政府补贴、场地租赁堆放、堆放过程中的摊平等所有费用
9.清单工程量为暂估工程量，实施时按照相关规定办理工程量收方手续，否则不得进入结算
10.其他：投标人应充分考虑满足招标文件、技术标准及要求，满足拆除方案、相关规范、验收规范、业主及相关主管部门的相关要求</t>
  </si>
  <si>
    <t>8.72</t>
  </si>
  <si>
    <t>原路沿石拆除</t>
  </si>
  <si>
    <t>1.拆除内容：原路沿石
2.拆除方式：综合考虑
3.拆除材质：混凝土、石材等综合考虑
4.拆除厚度：详见设计
5.拆除包含粘接层等完成此项全部工作内容
6.拆除物残值抵扣由投标人自行考虑在综合单价中，结算不作调整
7.拆除材料场内转运、场内外运距及堆场：踏勘现场后综合考虑，场外运距综合考虑
8.综合单价包含建渣的装卸、外运、二次装卸转运、运输过程中的扬尘治理保护措施、政府部门的管理措施、政府补贴、场地租赁堆放、堆放过程中的摊平等所有费用
9.清单工程量为暂估工程量，实施时按照相关规定办理工程量收方手续，否则不得进入结算
10.其他：投标人应充分考虑满足招标文件、技术标准及要求，满足拆除方案、相关规范、验收规范、业主及相关主管部门的相关要求</t>
  </si>
  <si>
    <t>m</t>
  </si>
  <si>
    <t>2700</t>
  </si>
  <si>
    <t>原伸缩门拆除</t>
  </si>
  <si>
    <t>1.拆除内容：原伸缩门
2.拆除方式：综合考虑
3.拆除材质：铝合金、不锈钢等综合考虑
4.拆除规格：综合考虑
5.拆除包含五金、门禁系统、轨道、膨胀螺栓等完成此项全部工作内容
6.拆除物残值抵扣由投标人自行考虑在综合单价中，结算不作调整
7.拆除材料、场内外运距及堆场：踏勘现场后综合考虑，场外运距综合考虑
8.综合单价包含建渣的装卸、外运、二次装卸转运、运输过程中的扬尘治理保护措施、政府部门的管理措施、政府补贴、场地租赁堆放、堆放过程中的摊平等所有费用
9.清单工程量为暂估工程量，实施时按照相关规定办理工程量收方手续，否则不得进入结算
10.其他：投标人应充分考虑满足招标文件、技术标准及要求，满足拆除方案、相关规范、验收规范、业主及相关主管部门的相关要求</t>
  </si>
  <si>
    <t>14.44</t>
  </si>
  <si>
    <t>原砖砌体拆除</t>
  </si>
  <si>
    <t>1.拆除内容：原围墙、原花池
2.拆除方式：综合考虑
3.拆除材质：实心砖、多孔砖、空心砖、加气混凝土砌块等综合考虑
4.拆除厚度：详见设计
5.拆除包含装饰面层、砂浆结合层、砂浆找平层、表面附着物等完成此项全部工作内容
6.拆除物残值抵扣由投标人自行考虑在综合单价中，结算不作调整
7.拆除材料场内转运、场内外运距及堆场：投标人踏勘现场后综合考虑
8.综合单价包含建渣的装卸、外运、二次装卸转运、运输过程中的扬尘治理保护措施、政府部门的管理措施、政府补贴、场地租赁堆放、堆放过程中的摊平等所有费用
9.清单工程量为暂估工程量，实施时按照相关规定办理工程量收方手续，否则不得进入结算
10.其他：投标人应充分考虑满足招标文件、技术标准及要求，满足拆除方案、相关规范、验收规范、业主及相关主管部门的相关要求</t>
  </si>
  <si>
    <t>71.75</t>
  </si>
  <si>
    <t>原围墙涂料拆除</t>
  </si>
  <si>
    <t>1.拆除内容：原围墙涂料
2.拆除方式：综合考虑
3.拆除材质：乳胶漆、涂料、真石漆等综合考虑
4.拆除厚度：综合考虑
5.拆除包含腻子、表面附着物等完成此项全部工作内容
6.拆除物残值抵扣由投标人自行考虑在综合单价中，结算不作调整
7.拆除材料场内外运距及堆场：踏勘现场后综合考虑，场外运距综合考虑
8.综合单价包含建渣的装卸、外运、二次装卸转运、运输过程中的扬尘治理保护措施、政府部门的管理措施、政府补贴、场地租赁堆放、堆放过程中的摊平等所有费用
9.清单工程量为暂估工程量，实施时按照相关规定办理工程量收方手续，否则不得进入结算
10.其他：投标人应充分考虑满足招标文件、技术标准及要求，满足拆除方案、相关规范、验收规范、业主及相关主管部门的相关要求</t>
  </si>
  <si>
    <t>7619.59</t>
  </si>
  <si>
    <t>原花池墙砖拆除</t>
  </si>
  <si>
    <t>1.拆除内容：原花池墙砖
2.拆除方式：综合考虑
3.拆除材质：瓷砖、石材、PC砖等综合考虑
4.拆除厚度：详见设计
5.拆除包含砂浆打底层、砂浆结合层、表面附着物等完成此项全部工作内容
6.拆除物残值抵扣由投标人自行考虑在综合单价中，结算不作调整
7.拆除材料场内转运、场内外运距及堆场：踏勘现场后综合考虑，场外运距综合考虑
8.综合单价包含建渣的装卸、外运、二次装卸转运、运输过程中的扬尘治理保护措施、政府部门的管理措施、政府补贴、场地租赁堆放、堆放过程中的摊平等所有费用
9.清单工程量为暂估工程量，实施时按照相关规定办理工程量收方手续，否则不得进入结算
10.其他：投标人应充分考虑满足招标文件、技术标准及要求，满足拆除方案、相关规范、验收规范、业主及相关主管部门的相关要求</t>
  </si>
  <si>
    <t>473.52</t>
  </si>
  <si>
    <t>原条石台阶拆除</t>
  </si>
  <si>
    <t>1.拆除内容：原条石台阶
2.拆除方式：综合考虑
3.拆除材质：条石
4.拆除厚度：详见设计
5.拆除包含表面附着物等完成此项全部工作内容
6.拆除物残值抵扣由投标人自行考虑在综合单价中，结算不作调整
7.拆除材料场内转运、场内外运距及堆场：踏勘现场后综合考虑，场外运距综合考虑
8.综合单价包含建渣的装卸、外运、二次装卸转运、运输过程中的扬尘治理保护措施、政府部门的管理措施、政府补贴、场地租赁堆放、堆放过程中的摊平等所有费用
9.清单工程量为暂估工程量，实施时按照相关规定办理工程量收方手续，否则不得进入结算
10.其他：投标人应充分考虑满足招标文件、技术标准及要求，满足拆除方案、相关规范、验收规范、业主及相关主管部门的相关要求</t>
  </si>
  <si>
    <t>120</t>
  </si>
  <si>
    <t>路床(槽）整形</t>
  </si>
  <si>
    <t>1.压实度：详见设计
2.其他：投标人应充分考虑满足招标文件、技术标准及要求，满足设计及国家有关现行施工及验收规范要求
3.部位：篮球场、足球场、沥青混凝土地面、彩色混凝土地面、新建台阶</t>
  </si>
  <si>
    <t>碎石垫层 150mm厚</t>
  </si>
  <si>
    <t>1.石料材料种类、规格：碎石，规格综合考虑
2.厚度：150mm
3.密实度：满足设计及规范要求
4.其他：投标人应充分考虑满足招标文件、技术标准及要求，满足设计及国家有关现行施工及验收规范要求
5.部位：食堂旁原地砖地面</t>
  </si>
  <si>
    <t>级配碎石垫层 60mm厚</t>
  </si>
  <si>
    <t>1.石料材料种类、规格：级配碎石，规格综合考虑
2.厚度：60mm
3.密实度：满足设计及规范要求
4.其他：投标人应充分考虑满足招标文件、技术标准及要求，满足设计及国家有关现行施工及验收规范要求
5.部位：食堂旁原地砖地面</t>
  </si>
  <si>
    <t>成品预制混凝土路沿石C25 500*300*100mm</t>
  </si>
  <si>
    <t>1.结合层厚度、砂浆配合比：20mm厚干混地面砂浆 M5
2.面层材料种类、规格：成品预制混凝土路沿石C25 500*300*100mm
3.缝宽、嵌缝材料种类：详见设计 
4.防护材料种类：详见设计
5.综合单价包含模板、运输等完成此项全部工作内容
6.其他：投标人应充分考虑满足招标文件、技术标准及要求，满足设计及国家有关现行施工及验收规范要求</t>
  </si>
  <si>
    <t>原水泥地面修补</t>
  </si>
  <si>
    <t>1.修补材料种类、厚度：干混地面砂浆 M20，厚度根据现场情况综合考虑
2.清单工程量为暂估工程量，实施时按照相关规定办理工程量收方手续，否则不得进入结算
3.其他：投标人应充分考虑满足招标文件、技术标准及要求，满足设计及国家有关现行施工及验收规范要求</t>
  </si>
  <si>
    <t>678.9</t>
  </si>
  <si>
    <t>整理绿化用地</t>
  </si>
  <si>
    <t>1.土质要求：合格种植土
2.取土运距：综合考虑
3.整理土方挖填厚度：±300mm以内，超过±300mm，费用由挖一般土方计取
4.找平找坡要求：详见设计
5.弃渣运距：综合考虑
6.其他：投标人应充分考虑满足招标文件、技术标准及要求，满足设计及国家有关现行施工及验收规范要求</t>
  </si>
  <si>
    <t>12071.57</t>
  </si>
  <si>
    <t>喷播草籽</t>
  </si>
  <si>
    <t>1.草皮种类：草籽
2.铺种方式：播撒
3.养护期：正式养护期开始后12个月，包成活
4.种植穴、槽的换土要求：严格按操作规程执行，满足设计及规范要求
5.质量要求：成草率95%以上
6.栽植内容：运输（含二次转运费或者多次转运费）、保护、上车、下车、栽植、浇水、施肥、修剪、病虫害防治、松土、除草、补栽、保洁、冲洗清理现场、弃物外运等
7.综合单价包含施工期间如遇人为践踏或恶劣天气引起的损失等完成此项全部工作内容
8.其他：投标人应充分考虑满足招标文件、技术标准及要求，满足设计及国家有关现行施工及验收规范要求</t>
  </si>
  <si>
    <t>天然砂砾石垫层 150mm厚</t>
  </si>
  <si>
    <t>1.石料材料种类、规格：天然砂砾石，规格综合考虑
2.厚度：150mm
3.密实度：满足设计及规范要求
4.其他：投标人应充分考虑满足招标文件、技术标准及要求，满足设计及国家有关现行施工及验收规范要求
5.部位：塑胶地坪</t>
  </si>
  <si>
    <t>1562.45</t>
  </si>
  <si>
    <t>2：8灰土 200mm厚</t>
  </si>
  <si>
    <t>1.材料种类、规格：2：8灰土
2.厚度：200mm
3.密实度：满足设计及规范要求
4.其他：投标人应充分考虑满足招标文件、技术标准及要求，满足设计及国家有关现行施工及验收规范要求
5.部位：人造草坪</t>
  </si>
  <si>
    <t>2439.28</t>
  </si>
  <si>
    <t>地面垫层 商品混凝土C15</t>
  </si>
  <si>
    <t>1.混凝土种类：商品混凝土
2.混凝土强度等级：C15
3.商品混凝土的外加剂、切缝、运输、泵送费（含电费、油费、水费等）、安装管线槽留设费等费用含在综合单价内，结算时不因配合比、运输泵送方式不同、石料种类及粒径不同而调整单价
4.混凝土拌合料要求：骨料粒径综合考虑
5.其他：投标人应充分考虑满足招标文件、技术标准及要求，满足设计及国家有关现行施工及验收规范要求
6.部位：塑胶地坪</t>
  </si>
  <si>
    <t>平面砂浆找平层</t>
  </si>
  <si>
    <t>1.找平层厚度、砂浆配合比：30mm厚干混地面砂浆 M15
2.其他：投标人应充分考虑满足招标文件、技术标准及要求，满足设计及国家有关现行施工及验收规范要求
3.部位：塑胶地坪</t>
  </si>
  <si>
    <t>塑胶地坪 9mm厚</t>
  </si>
  <si>
    <t>1.粘结材料种类：专用环保粘接剂 
2.面层材料品种、规格、颜色：塑胶地坪 9mm厚，颜色综合考虑
3.塑胶地坪技术要求、化学物理性能检测要求、认证要求：详见设计，验收符合国家运动标准、相关检测机构要求、相关认证资质检验机构要求
4.综合单价包含检测费、体育专用标线等完成此项目全部工作内容
5.其他：投标人应充分考虑满足招标文件、技术标准及要求，满足设计及国家有关现行施工及验收规范要求</t>
  </si>
  <si>
    <t>成品篮球架</t>
  </si>
  <si>
    <t>1.成品篮球架，相关尺寸、材料、安装验收符合相应国家标准
2.高度：详见设计
3.具体材质、颜色、样式：详见效果图
4.施工前需二次深化设计，满足业主、设计对使用，安全，美观，材质、环保等要求且提供样品，经建设单位及设计单位确认方可施工
5.综合单价包含底座、投篮圈、投篮网等完成此项全部工作内容
6.其他：投标人应充分考虑满足招标文件、技术标准及要求，满足设计及国家有关现行施工及验收规范要求</t>
  </si>
  <si>
    <t>副</t>
  </si>
  <si>
    <t>1</t>
  </si>
  <si>
    <t>人造草坪 30mm厚</t>
  </si>
  <si>
    <t>1.粘结材料种类：单组份胶+无纺布粘接 
2.面层材料品种、规格、颜色：30mm厚人工草坪，颜色综合
3、填充物材料种类、规格：绒长30mm，内填石英砂、环保橡胶颗粒
4.人造草坪、填充物技术要求、化学物理性能检测要求、其他相关技术要求、认证要求：详见设计，验收符合国家运动标准、相关检测机构要求、相关认证资质检验机构要求
5.综合单价包含检测费、体育专用标线、罚球点、中点等完成此项目全部工作内容
6.其他：投标人应充分考虑满足招标文件、技术标准及要求，满足设计及国家有关现行施工及验收规范要求</t>
  </si>
  <si>
    <t>成品11人制标准足球门</t>
  </si>
  <si>
    <t>1.成品11人制标准足球门，相关尺寸、材料、安装验收符合相应国家标准
2.高度：详见设计
3.具体材质、颜色、样式：详见效果图
4.施工前需二次深化设计，满足业主、设计对使用，安全，美观，材质、环保等要求且提供样品，经建设单位及设计单位确认方可施工
5.综合单价包含球网、固定件等完成此项全部工作内容
6.其他：投标人应充分考虑满足招标文件、技术标准及要求，满足设计及国家有关现行施工及验收规范要求</t>
  </si>
  <si>
    <t>成品白橡胶跑道牙</t>
  </si>
  <si>
    <t>1.材料种类、规格：成品白橡胶跑道牙，道牙每隔2000mm预留100mm缺口，直道L=1000mm，弯道L=500mm
2.其他：投标人应充分考虑满足招标文件、技术标准及要求，满足设计及国家有关现行施工及验收规范要求</t>
  </si>
  <si>
    <t>447.1</t>
  </si>
  <si>
    <t>篮球场划线</t>
  </si>
  <si>
    <t>1.材料品种:丙烯酸蓝球场划线漆
2.宽度:50mm
3.其他：投标人应充分考虑满足招标文件、技术标准及要求，满足设计及国家有关现行施工及验收规范要求</t>
  </si>
  <si>
    <t>9.71</t>
  </si>
  <si>
    <t>透水级配碎石垫层 200mm厚</t>
  </si>
  <si>
    <t>1.石料材料种类、规格：透水级配碎石，规格综合考虑
2.厚度：200mm
3.密实度：满足设计及规范要求
4.其他：投标人应充分考虑满足招标文件、技术标准及要求，满足设计及国家有关现行施工及验收规范要求</t>
  </si>
  <si>
    <t>1816.95</t>
  </si>
  <si>
    <t>粗砂找平 20mm厚</t>
  </si>
  <si>
    <t>1.找平层厚度、砂浆配合比：20mm厚粗砂
2.其他：投标人应充分考虑满足招标文件、技术标准及要求，满足设计及国家有关现行施工及验收规范要求</t>
  </si>
  <si>
    <t>彩色透水混凝土路面底层 50mm厚</t>
  </si>
  <si>
    <t>1.混凝土种类：商品混凝土
2.混凝土强度等级：C30
3.厚度：50mm
4.商品混凝土的外加剂、切缝、运输、泵送费（含电费、油费、水费等）、安装管线槽留设费等费用含在综合单价内，结算时不因配合比、运输泵送方式不同、石料种类及粒径不同而调整单价
5.混凝土拌合料要求：骨料粒径综合考虑
6.浇筑方式：综合考虑
7.路面分格缝：按4*4m设置，缝宽详见设计
8.其他：投标人应充分考虑满足招标文件、技术标准及要求，满足设计及国家有关现行施工及验收规范要求
9.部位：停车棚地面、硬化地面</t>
  </si>
  <si>
    <t>彩色透水混凝土路面面层 30mm厚</t>
  </si>
  <si>
    <t>1.混凝土种类：彩色透水商品混凝土
2.混凝土强度等级：C30
3.厚度：30mm
4.商品混凝土的外加剂、切缝、运输、泵送费（含电费、油费、水费等）、安装管线槽留设费等费用含在综合单价内，结算时不因配合比、运输泵送方式不同、石料种类及粒径不同而调整单价
5.混凝土拌合料要求：骨料粒径综合考虑
6.浇筑方式：综合考虑
7.路面分格缝：按4*4m设置，缝宽详见设计
8.其他：投标人应充分考虑满足招标文件、技术标准及要求，满足设计及国家有关现行施工及验收规范要求</t>
  </si>
  <si>
    <t>碎（砾）石垫层 100mm厚</t>
  </si>
  <si>
    <t>1.石料材料种类、规格：碎（砾）石，规格综合考虑
2.厚度：100mm
3.密实度：满足设计及规范要求
4.其他：投标人应充分考虑满足招标文件、技术标准及要求，满足设计及国家有关现行施工及验收规范要求</t>
  </si>
  <si>
    <t>混凝土路面 80mm厚</t>
  </si>
  <si>
    <t>1.混凝土种类：商品混凝土
2.混凝土强度等级：C20
3.厚度：80mm
4.商品混凝土的外加剂、切缝、运输、泵送费（含电费、油费、水费等）、安装管线槽留设费等费用含在综合单价内，结算时不因配合比、运输泵送方式不同、石料种类及粒径不同而调整单价
5.混凝土拌合料要求：骨料粒径综合考虑
6.浇筑方式：综合考虑
7.路面分格缝：按4*4m设置，缝宽详见设计
8.其他：投标人应充分考虑满足招标文件、技术标准及要求，满足设计及国家有关现行施工及验收规范要求</t>
  </si>
  <si>
    <t>1.找平层厚度、砂浆配合比：20mm厚干混地面砂浆 M15
2.其他：投标人应充分考虑满足招标文件、技术标准及要求，满足设计及国家有关现行施工及验收规范要求
3.部位：消防水池底</t>
  </si>
  <si>
    <t>1233.51</t>
  </si>
  <si>
    <t>平面砂浆保护层</t>
  </si>
  <si>
    <t>1.保护层厚度、砂浆配合比：20mm厚干混地面砂浆 M15
2.其他：投标人应充分考虑满足招标文件、技术标准及要求，满足设计及国家有关现行施工及验收规范要求
3.部位：消防水池底</t>
  </si>
  <si>
    <t>平面砂浆面层</t>
  </si>
  <si>
    <t>1.面层厚度、砂浆配合比：20mm厚干混地面砂浆 M15
2.其他：投标人应充分考虑满足招标文件、技术标准及要求，满足设计及国家有关现行施工及验收规范要求
3.部位：消防水池底、台阶</t>
  </si>
  <si>
    <t>防水混凝土地面 150mm厚</t>
  </si>
  <si>
    <t>1.混凝土种类：商品混凝土
2.混凝土强度等级：C20 P6
3.厚度：150mm
4.商品混凝土的外加剂、切缝、运输、泵送费（含电费、油费、水费等）、安装管线槽留设费等费用含在综合单价内，结算时不因配合比、运输泵送方式不同、石料种类及粒径不同而调整单价
5.混凝土拌合料要求：骨料粒径综合考虑
6.浇筑方式：综合考虑
7.其他：投标人应充分考虑满足招标文件、技术标准及要求，满足设计及国家有关现行施工及验收规范要求
8.部位：消防水池底</t>
  </si>
  <si>
    <t>立面砂浆找平层</t>
  </si>
  <si>
    <t>1.找平层厚度、砂浆配合比：20mm厚干混地面砂浆 M15
2.其他：投标人应充分考虑满足招标文件、技术标准及要求，满足设计及国家有关现行施工及验收规范要求
3.部位：消防水池壁</t>
  </si>
  <si>
    <t>258.1</t>
  </si>
  <si>
    <t>立面砂浆保护层</t>
  </si>
  <si>
    <t>1.保护层厚度、砂浆配合比：20mm厚干混地面砂浆 M15
2.其他：投标人应充分考虑满足招标文件、技术标准及要求，满足设计及国家有关现行施工及验收规范要求
3.部位：消防水池壁</t>
  </si>
  <si>
    <t>立面砂浆面层</t>
  </si>
  <si>
    <t>1.面层厚度、砂浆配合比：20mm厚干混地面砂浆 M15
2.其他：投标人应充分考虑满足招标文件、技术标准及要求，满足设计及国家有关现行施工及验收规范要求
3.部位：消防水池壁</t>
  </si>
  <si>
    <t>299.25</t>
  </si>
  <si>
    <t>MU10页岩实心砖</t>
  </si>
  <si>
    <t>1.砖品种、规格、强度等级：MU10页岩实心砖，规格综合考虑
2.墙体类型：详见设计
3.墙体厚度：详见设计
4.砂浆强度等级、配合比：干混砌筑砂浆 M5
5.其他：投标人应充分考虑满足招标文件、技术标准及要求，满足设计及国家有关现行施工及验收规范要求
6.部位：消防水池壁</t>
  </si>
  <si>
    <t>27.31</t>
  </si>
  <si>
    <t>级配砂砾石垫层</t>
  </si>
  <si>
    <t>1.垫层厚度：150mm
2.垫层材料种类、规格：级配砂砾石，规格综合考虑
3.其他：投标人应充分考虑满足招标文件、技术标准及要求，满足设计及国家有关现行施工及验收规范要求
4.部位：新建围墙</t>
  </si>
  <si>
    <t>基础垫层 商品混凝土C15</t>
  </si>
  <si>
    <t>1.混凝土种类：商品混凝土
2.混凝土强度等级：C15
3.商品混凝土的外加剂、切缝、运输、泵送费（含电费、油费、水费等）、安装管线槽留设费等费用含在综合单价内，结算时不因配合比、运输泵送方式不同、石料种类及粒径不同而调整单价
4.混凝土拌合料要求：骨料粒径综合考虑
5.其他：投标人应充分考虑满足招标文件、技术标准及要求，满足设计及国家有关现行施工及验收规范要求
6.部位：新建围墙</t>
  </si>
  <si>
    <t>砖基础</t>
  </si>
  <si>
    <t>1.砖品种、规格、强度等级：MU10页岩实心砖，规格综合考虑
2.基础类型：详见设计
3.基础厚度：详见设计
4.砂浆强度等级、配合比：干混砌筑砂浆 M5
5.其他：投标人应充分考虑满足招标文件、技术标准及要求，满足设计及国家有关现行施工及验收规范要求
6.部位：新建围墙</t>
  </si>
  <si>
    <t>实心砖围墙</t>
  </si>
  <si>
    <t>1.砖品种、规格、强度等级：MU10页岩实心砖，规格综合考虑
2.墙体类型：详见设计
3.墙体厚度：详见设计
4.砂浆强度等级、配合比：干混砌筑砂浆 M5
5.综合单价包含围墙底部设置过水孔等完成此项全部工作内容
6.其他：投标人应充分考虑满足招标文件、技术标准及要求，满足设计及国家有关现行施工及验收规范要求</t>
  </si>
  <si>
    <t>实心砖柱</t>
  </si>
  <si>
    <t>1.砖品种、规格、强度等级：MU10页岩实心砖，规格综合考虑
2.柱体类型：详见设计
3.柱体厚度：详见设计
4.砂浆强度等级、配合比：干混砌筑砂浆 M5
5.其他：投标人应充分考虑满足招标文件、技术标准及要求，满足设计及国家有关现行施工及验收规范要求</t>
  </si>
  <si>
    <t>墙面变形缝</t>
  </si>
  <si>
    <t>1.嵌缝材料种类、宽度：嵌缝膏，20-30mm
2.变形缝间距：≤40m设置一道
3.其他：投标人应充分考虑满足招标文件、技术标准及要求，满足设计及国家有关现行施工及验收规范要求
4.部位：新建围墙</t>
  </si>
  <si>
    <t>墙面一般抹灰</t>
  </si>
  <si>
    <t>1.墙体类型：综合考虑 
2.抹灰层厚度、砂浆配合比：20mm厚干混抹灰砂浆 M20
3.其他：投标人应充分考虑满足招标文件、技术标准及要求，满足设计及国家有关现行施工及验收规范要求
4.部位：新建围墙</t>
  </si>
  <si>
    <t>柱面一般抹灰</t>
  </si>
  <si>
    <t>1.柱体类型：综合考虑 
2.抹灰层厚度、砂浆配合比：20mm厚干混抹灰砂浆 M20
3.其他：投标人应充分考虑满足招标文件、技术标准及要求，满足设计及国家有关现行施工及验收规范要求
4.部位：新建围墙</t>
  </si>
  <si>
    <t>PVC管 DN100mm</t>
  </si>
  <si>
    <t>1.过水孔材料种类、规格：PVC管 DN100mm
2.接缝、嵌缝材料种类：详见设计
3.其他：投标人应充分考虑满足招标文件、技术标准及要求，满足设计及国家有关现行施工及验收规范要求
4.部位：新建围墙</t>
  </si>
  <si>
    <t>个</t>
  </si>
  <si>
    <t>46</t>
  </si>
  <si>
    <t>1.修补材料种类、厚度：干混地面砂浆 M15，厚度根据现场情况综合考虑
2.清单工程量为暂估工程量，实施时按照相关规定办理工程量收方手续，否则不得进入结算
3.其他：投标人应充分考虑满足招标文件、技术标准及要求，满足设计及国家有关现行施工及验收规范要求
4.部位：原围墙</t>
  </si>
  <si>
    <t>761.96</t>
  </si>
  <si>
    <t>3：7灰土 150mm厚</t>
  </si>
  <si>
    <t>1.材料种类、规格：3：7灰土
2.厚度：150mm
3.密实度：满足设计及规范要求
4.其他：投标人应充分考虑满足招标文件、技术标准及要求，满足设计及国家有关现行施工及验收规范要求</t>
  </si>
  <si>
    <t>1.79</t>
  </si>
  <si>
    <t>1.混凝土种类：商品混凝土
2.混凝土强度等级：C15
3.商品混凝土的外加剂、切缝、运输、泵送费（含电费、油费、水费等）、安装管线槽留设费等费用含在综合单价内，结算时不因配合比、运输泵送方式不同、石料种类及粒径不同而调整单价
4.混凝土拌合料要求：骨料粒径综合考虑
5.其他：投标人应充分考虑满足招标文件、技术标准及要求，满足设计及国家有关现行施工及验收规范要求</t>
  </si>
  <si>
    <t>0.73</t>
  </si>
  <si>
    <t>实心砖墙</t>
  </si>
  <si>
    <t>1.砖品种、规格、强度等级：MU10页岩实心砖，规格综合考虑
2.墙体类型：详见设计
3.墙体厚度：详见设计
4.砂浆强度等级、配合比：干混砌筑砂浆 M5
5.其他：投标人应充分考虑满足招标文件、技术标准及要求，满足设计及国家有关现行施工及验收规范要求</t>
  </si>
  <si>
    <t>1.4</t>
  </si>
  <si>
    <t>1.墙体类型：综合考虑 
2.抹灰层厚度、砂浆配合比：20mm厚干混抹灰砂浆 M20，内掺3%防水剂
3.其他：投标人应充分考虑满足招标文件、技术标准及要求，满足设计及国家有关现行施工及验收规范要求</t>
  </si>
  <si>
    <t>11.22</t>
  </si>
  <si>
    <t>立面砂浆打底层</t>
  </si>
  <si>
    <t>1.墙体类型：综合考虑
2.打底层厚度、砂浆配合比：10mm厚干混抹灰砂浆 M15，打底扫毛，分两次抹
3.其他：投标人应充分考虑满足招标文件、技术标准及要求，满足设计及国家有关现行施工及验收规范要求</t>
  </si>
  <si>
    <t>493.22</t>
  </si>
  <si>
    <t>仿石砖 10mm厚</t>
  </si>
  <si>
    <t>1.墙体类型：综合考虑
2.结合层厚度、砂浆配合比：8mm厚干混抹灰砂浆 M20，加建筑胶适量
3.面层材料品种、规格、颜色：仿石砖 10mm厚，规格、颜色综合考虑
4.嵌缝宽度、材料种类：详见设计 
5.其他：投标人应充分考虑满足招标文件、技术标准及要求，满足设计及国家有关现行施工及验收规范要求</t>
  </si>
  <si>
    <t>砂浆台阶面</t>
  </si>
  <si>
    <t>1.水泥浆水灰比0.4-0.5结合层一道
2.面层厚度、砂浆配合比：30mm厚干混地面砂浆 M20
3.综合单价包含防滑处理等完成此项全部工作内容
4.其他：投标人应充分考虑满足招标文件、技术标准及要求，满足设计及国家有关现行施工及验收规范要求</t>
  </si>
  <si>
    <t>64.8</t>
  </si>
  <si>
    <t>室外台阶 商品混凝土C15</t>
  </si>
  <si>
    <t>1.踏步高、宽：详见设计
2.厚度：平均160mm，折算综合，结算时不做调整
3.混凝土种类：商品混凝土
4.混凝土强度等级：C15
5.商品混凝土的外加剂、切缝、运输、泵送费（含电费、油费、水费等）、安装管线槽留设费等费用含在综合单价内，结算时不因配合比、运输泵送方式不同、石料种类及粒径不同而调整单价
6.混凝土拌合料要求：骨料粒径综合考虑
7.其他：投标人应充分考虑满足招标文件、技术标准及要求，满足设计及国家有关现行施工及验收规范要求</t>
  </si>
  <si>
    <t>51</t>
  </si>
  <si>
    <t>条石台阶</t>
  </si>
  <si>
    <t>1.石料种类、规格：条石，规格综合考虑
2.石表面加工要求：详见设计
3.勾缝要求：详见设计
4.砂浆强度等级、配合比：干混砌筑砂浆 M5
5.其他：投标人应充分考虑满足招标文件、技术标准及要求，满足设计及国家有关现行施工及验收规范要求</t>
  </si>
  <si>
    <t>7.37</t>
  </si>
  <si>
    <t>原围墙装饰墙面拆除</t>
  </si>
  <si>
    <t>1.拆除内容：原围墙装饰墙面
2.拆除方式：综合考虑
3.拆除材质：涂料、真石漆等综合考虑
4.拆除厚度：详见设计
5.拆除包含面层、腻子层、表面附着物等完成此项全部工作内容
6.拆除物残值抵扣由投标人自行考虑在综合单价中，结算不作调整
7.拆除材料场内转运、场内外运距及堆场：投标人踏勘现场后综合考虑
8.综合单价包含建渣的装卸、外运、二次装卸转运、运输过程中的扬尘治理保护措施、政府部门的管理措施、政府补贴、场地租赁堆放、堆放过程中的摊平等所有费用
9.清单工程量为暂估工程量，实施时按照相关规定办理工程量收方手续，否则不得进入结算
10.其他：投标人应充分考虑满足招标文件、技术标准及要求，满足拆除方案、相关规范、验收规范、业主及相关主管部门的相关要求</t>
  </si>
  <si>
    <t>7285.58</t>
  </si>
  <si>
    <t>原砖砌围墙拆除</t>
  </si>
  <si>
    <t>1.拆除内容：原砖砌围墙
2.拆除方式：综合考虑
3.拆除材质：实心砖、多孔砖、空心砖、加气混凝土砌块等综合考虑
4.拆除厚度：详见设计
5.拆除包含装饰面层、砂浆结合层、砂浆找平层、表面附着物等完成此项全部工作内容
6.拆除物残值抵扣由投标人自行考虑在综合单价中，结算不作调整
7.拆除材料场内转运、场内外运距及堆场：投标人踏勘现场后综合考虑
8.综合单价包含建渣的装卸、外运、二次装卸转运、运输过程中的扬尘治理保护措施、政府部门的管理措施、政府补贴、场地租赁堆放、堆放过程中的摊平等所有费用
9.清单工程量为暂估工程量，实施时按照相关规定办理工程量收方手续，否则不得进入结算
10.其他：投标人应充分考虑满足招标文件、技术标准及要求，满足拆除方案、相关规范、验收规范、业主及相关主管部门的相关要求</t>
  </si>
  <si>
    <t>100.45</t>
  </si>
  <si>
    <t>原运动球场地面拆除</t>
  </si>
  <si>
    <t>1.拆除内容：原运动球场地面
2.拆除方式：综合考虑
3.拆除材质：塑胶、PU胶等综合考虑
4.拆除厚度：详见设计
5.拆除包含粘接层等完成此项全部工作内容
6.拆除物残值抵扣由投标人自行考虑在综合单价中，结算不作调整
7.拆除材料场内转运、场内外运距及堆场：投标人踏勘现场后综合考虑
8.综合单价包含建渣的装卸、外运、二次装卸转运、运输过程中的扬尘治理保护措施、政府部门的管理措施、政府补贴、场地租赁堆放、堆放过程中的摊平等所有费用
9.清单工程量为暂估工程量，实施时按照相关规定办理工程量收方手续，否则不得进入结算
10.其他：投标人应充分考虑满足招标文件、技术标准及要求，满足拆除方案、相关规范、验收规范、业主及相关主管部门的相关要求</t>
  </si>
  <si>
    <t>5984.85</t>
  </si>
  <si>
    <t>压顶 商品混凝土C20</t>
  </si>
  <si>
    <t>1.混凝土种类：商品混凝土
2.混凝土强度等级：C20
3.商品混凝土的外加剂、切缝、运输、泵送费（含电费、油费、水费等）、安装管线槽留设费等费用含在综合单价内，结算时不因配合比、运输泵送方式不同、石料种类及粒径不同而调整单价
4.混凝土拌合料要求：骨料粒径综合考虑
5.其他：投标人应充分考虑满足招标文件、技术标准及要求，满足设计及国家有关现行施工及验收规范要求
6.部位：新建围墙</t>
  </si>
  <si>
    <t>10.2</t>
  </si>
  <si>
    <t>现浇构件钢筋</t>
  </si>
  <si>
    <t>1.钢筋种类、规格：HPB300 直径φ6-10mm
2.综合单价包含钢筋除锈的费用
3.钢筋连接方式（绑扎、焊接、机械连接、套筒连接）、二次结构植筋等费用包括在综合单价中
4.设计要求采用带“E”的钢筋时，费用包含在综合单价中
5.其他：投标人应充分考虑满足招标文件、技术标准及要求，满足设计及国家有关现行施工及验收规范要求</t>
  </si>
  <si>
    <t>t</t>
  </si>
  <si>
    <t>0.2</t>
  </si>
  <si>
    <t>二</t>
  </si>
  <si>
    <t>主体工程</t>
  </si>
  <si>
    <t>原水泥地面拆除</t>
  </si>
  <si>
    <t>1.拆除内容：水泥地面
2.拆除方式：综合考虑
3.拆除材质：水泥砂浆
4.拆除厚度：综合考虑
5.拆除包含表面附着物等完成此项全部工作内容
6.拆除物残值抵扣由投标人自行考虑在综合单价中，结算不作调整
7.拆除材料上下楼转运、场内外运距及堆场：踏勘现场后综合考虑，场外运距综合考虑
8.综合单价包含建渣的装卸、外运、二次装卸转运、运输过程中的扬尘治理保护措施、政府部门的管理措施、政府补贴、场地租赁堆放、堆放过程中的摊平等所有费用
9.清单工程量为暂估工程量，实施时按照相关规定办理工程量收方手续，否则不得进入结算
10.其他：投标人应充分考虑满足招标文件、技术标准及要求，满足拆除方案、相关规范、验收规范、业主及相关主管部门的相关要求</t>
  </si>
  <si>
    <t>原内外墙涂料拆除</t>
  </si>
  <si>
    <t>1.拆除内容：原内外墙涂料
2.拆除方式：综合考虑
3.拆除材质：乳胶漆、涂料、真石漆等综合考虑
4.拆除厚度：综合考虑
5.拆除包含腻子、表面附着物等完成此项全部工作内容
6.拆除物残值抵扣由投标人自行考虑在综合单价中，结算不作调整
7.拆除材料上下楼转运、场内外运距及堆场：踏勘现场后综合考虑，场外运距综合考虑
8.综合单价包含建渣的装卸、外运、二次装卸转运、运输过程中的扬尘治理保护措施、政府部门的管理措施、政府补贴、场地租赁堆放、堆放过程中的摊平等所有费用
9.清单工程量为暂估工程量，实施时按照相关规定办理工程量收方手续，否则不得进入结算
10.其他：投标人应充分考虑满足招标文件、技术标准及要求，满足拆除方案、相关规范、验收规范、业主及相关主管部门的相关要求</t>
  </si>
  <si>
    <t>原室内天棚涂料拆除</t>
  </si>
  <si>
    <t>1.拆除内容：原室内天棚涂料
2.拆除方式：综合考虑
3.拆除材质：乳胶漆、涂料等综合考虑
4.拆除厚度：综合考虑
5.拆除包含腻子、表面附着物等完成此项全部工作内容
6.拆除物残值抵扣由投标人自行考虑在综合单价中，结算不作调整
7.拆除材料上下楼转运、场内外运距及堆场：踏勘现场后综合考虑，场外运距综合考虑
8.综合单价包含建渣的装卸、外运、二次装卸转运、运输过程中的扬尘治理保护措施、政府部门的管理措施、政府补贴、场地租赁堆放、堆放过程中的摊平等所有费用
9.清单工程量为暂估工程量，实施时按照相关规定办理工程量收方手续，否则不得进入结算
10.其他：投标人应充分考虑满足招标文件、技术标准及要求，满足拆除方案、相关规范、验收规范、业主及相关主管部门的相关要求</t>
  </si>
  <si>
    <t>原金属门窗拆除</t>
  </si>
  <si>
    <t>1.拆除内容：原金属门窗
2.拆除方式：综合考虑
3.拆除材质：塑钢、铝合金、钢质、不锈钢等综合考虑
4.拆除规格：综合考虑
5.拆除包含五金、门窗套、膨胀螺栓等完成此项全部工作内容
6.拆除物残值抵扣由投标人自行考虑在综合单价中，结算不作调整
7.拆除材料上下楼转运、场内外运距及堆场：踏勘现场后综合考虑，场外运距综合考虑
8.综合单价包含建渣的装卸、外运、二次装卸转运、运输过程中的扬尘治理保护措施、政府部门的管理措施、政府补贴、场地租赁堆放、堆放过程中的摊平等所有费用
9.清单工程量为暂估工程量，实施时按照相关规定办理工程量收方手续，否则不得进入结算
10.其他：投标人应充分考虑满足招标文件、技术标准及要求，满足拆除方案、相关规范、验收规范、业主及相关主管部门的相关要求</t>
  </si>
  <si>
    <t>原木门拆除</t>
  </si>
  <si>
    <t>1.拆除内容：原木门
2.拆除方式：综合考虑
3.拆除材质：木质、强化等综合考虑
4.拆除规格：综合考虑
5.拆除包含五金、门套、膨胀螺栓等完成此项全部工作内容
6.拆除物残值抵扣由投标人自行考虑在综合单价中，结算不作调整
7.拆除材料上下楼转运、场内外运距及堆场：踏勘现场后综合考虑，场外运距综合考虑
8.综合单价包含建渣的装卸、外运、二次装卸转运、运输过程中的扬尘治理保护措施、政府部门的管理措施、政府补贴、场地租赁堆放、堆放过程中的摊平等所有费用
9.清单工程量为暂估工程量，实施时按照相关规定办理工程量收方手续，否则不得进入结算
10.其他：投标人应充分考虑满足招标文件、技术标准及要求，满足拆除方案、相关规范、验收规范、业主及相关主管部门的相关要求</t>
  </si>
  <si>
    <t>原钢质推拉门、钢屋架油漆面铲除</t>
  </si>
  <si>
    <t>1.拆除内容：原钢质推拉门、钢屋架油漆面
2.拆除方式：综合考虑
3.拆除材质：金属油漆
4.拆除厚度：综合考虑
5.拆除包含表面附着物等完成此项全部工作内容
6.拆除物残值抵扣由投标人自行考虑在综合单价中，结算不作调整
7.拆除材料上下楼转运、场内外运距及堆场：踏勘现场后综合考虑，场外运距综合考虑
8.综合单价包含建渣的装卸、外运、二次装卸转运、运输过程中的扬尘治理保护措施、政府部门的管理措施、政府补贴、场地租赁堆放、堆放过程中的摊平等所有费用
9.清单工程量为暂估工程量，实施时按照相关规定办理工程量收方手续，否则不得进入结算
10.其他：投标人应充分考虑满足招标文件、技术标准及要求，满足拆除方案、相关规范、验收规范、业主及相关主管部门的相关要求</t>
  </si>
  <si>
    <t>原木望板屋顶拆除</t>
  </si>
  <si>
    <t>1.拆除内容：原木望板屋顶
2.拆除方式：综合考虑
3.拆除材质：木质
4.拆除厚度：综合考虑
5.拆除包含钢檩条、天沟、表面附着物等完成此项全部工作内容
6.拆除物残值抵扣由投标人自行考虑在综合单价中，结算不作调整
7.拆除材料上下楼转运、场内外运距及堆场：踏勘现场后综合考虑，场外运距综合考虑
8.综合单价包含建渣的装卸、外运、二次装卸转运、运输过程中的扬尘治理保护措施、政府部门的管理措施、政府补贴、场地租赁堆放、堆放过程中的摊平等所有费用
9.清单工程量为暂估工程量，实施时按照相关规定办理工程量收方手续，否则不得进入结算
10.其他：投标人应充分考虑满足招标文件、技术标准及要求，满足拆除方案、相关规范、验收规范、业主及相关主管部门的相关要求</t>
  </si>
  <si>
    <t>零星砌砖</t>
  </si>
  <si>
    <t>1.砖品种、规格、强度等级：MU10页岩实心砖，规格综合考虑
2.墙体类型：详见设计
3.墙体厚度：详见设计
4.砂浆强度等级、配合比：干混砌筑砂浆 M5
5.其他：投标人应充分考虑满足招标文件、技术标准及要求，满足设计及国家有关现行施工及验收规范要求
6.部位：通风洞口等</t>
  </si>
  <si>
    <t>成品冷弯型钢檩条</t>
  </si>
  <si>
    <t>1.钢材类型、规格：成品冷弯型钢檩条，规格综合考虑，材质应符合国家、行业标准要求，应具有抗拉强度、伸长率、屈服点、硫、磷含量的合格保证以及其它相关合格证
2.钢材品种、规格：Q235B
3.单根檩条质量：综合考虑
4.螺栓种类：详见设计
5.探伤要求及其他：结构吊装及安装过程中应采取有效措施，以防止构件变形和表面涂层破坏，严格按照《钢结构工程施工质量验收规范》等相关规范规定执行
6.焊接：手工电弧焊焊条采用E43xx系列、或者E50xx系列，焊条应符合《钢结构焊接规范》等相关规范
7.除锈要求：除锈质量等级达到《建筑钢结构防腐蚀技术规程》JGJ/T251和《涂装前钢材表面锈蚀等级和除锈等级》GB/T8923.1的等相关规范规定，除锈等级应达到Sa2.5级
8.防锈要求：详见设计，防锈涂料的选用和施工要求、注意事项详见设计
9.油漆材料种类、遍数：底漆采用环氧富锌底漆，一遍；面漆采用金属调和漆，一遍
10.防火涂料材料种类、遍数：薄型防火涂料，耐火极限详见设计
11.综合单价包含普通螺栓、运输、装卸、吊装等完成此项全部工作内容
12.其他：投标人应充分考虑满足招标文件、技术标准及要求，满足设计及国家有关现行施工及验收规范要求</t>
  </si>
  <si>
    <t>成品纳米涂层夹心板</t>
  </si>
  <si>
    <t>1.屋面板材料种类：成品纳米涂层夹心板，相关尺寸、材料、安装验收符合相应国家标准
2.做法：0.2mm纸基加筋铝箔贴面(包括金属防坠网)+0.49mm防粘聚乙烯膜+70mm厚纳米涂层岩棉夹心板
3.具体材质、颜色、样式：详见效果图
4.施工前需二次深化设计，满足业主、设计对使用，安全，美观，材质、环保等要求且提供样品，经建设单位及设计单位确认方可施工
5.综合单价包含纳米涂层、衬托、支撑件、屋脊盖板、搭接、挡水板、封檐板、拉铆钉、泡沫堵头等完成此项全部工作内容
6.其他：投标人应充分考虑满足招标文件、技术标准及要求，满足设计及国家有关现行施工及验收规范要求
7.部位：屋面</t>
  </si>
  <si>
    <t>1.修补材料种类、厚度：干混地面砂浆 M15，厚度根据现场情况综合考虑
2.清单工程量为暂估工程量，实施时按照相关规定办理工程量收方手续，否则不得进入结算
3.其他：投标人应充分考虑满足招标文件、技术标准及要求，满足设计及国家有关现行施工及验收规范要求
4.部位：仓库地面</t>
  </si>
  <si>
    <t>水泥豆石地面</t>
  </si>
  <si>
    <t>1.素水泥浆遍数：水泥浆水灰比0.4-0.5结合层一道
2.面层厚度、材料种类：30mm厚1:2.5水泥豆石面层，铁板赶光
3.清单工程量按投影水平展开面积计算
4.其他：投标人应充分考虑满足招标文件、技术标准及要求，满足设计及国家有关现行施工及验收规范要求
5.部位：入口台阶、室外坡道</t>
  </si>
  <si>
    <t>零星项目一般抹灰</t>
  </si>
  <si>
    <t>1.墙体类型：综合考虑
2.抹灰层厚度、砂浆配合比：20mm厚干混抹灰砂浆 M15
3.其他：投标人应充分考虑满足招标文件、技术标准及要求，满足设计及国家有关现行施工及验收规范要求
4.部位：通风门洞等</t>
  </si>
  <si>
    <t>乳胶漆 内墙</t>
  </si>
  <si>
    <t>1.基层类型：综合
2.腻子种类：成品腻子膏
3.刮腻子要求：清理基层，满刮腻子2-3mm厚，刮平打磨
4.涂料品种、刷漆遍数：乳胶漆 内墙，一底两面，颜色综合考虑
5.其它：投标人应充分考虑满足招标文件、技术标准及要求，满足设计及国家有关现行施工及验收规范要求</t>
  </si>
  <si>
    <t>亚光油漆 内墙</t>
  </si>
  <si>
    <t>1.基层类型：综合
2.腻子种类：成品腻子膏
3.刮腻子要求：清理基层，满刮腻子2-3mm厚，刮平打磨
4.涂料品种、刷漆遍数：亚光油漆 内墙，两遍，颜色综合考虑
5.其它：投标人应充分考虑满足招标文件、技术标准及要求，满足设计及国家有关现行施工及验收规范要求
6.部位：墙裙</t>
  </si>
  <si>
    <t>乳胶漆 天棚</t>
  </si>
  <si>
    <t>1.基层类型：综合
2.腻子种类：成品腻子膏
3.刮腻子要求：清理基层，满刮腻子2-3mm厚，刮平打磨
4.涂料品种、刷漆遍数：乳胶漆 天棚，一底两面，颜色综合考虑
5.其它：投标人应充分考虑满足招标文件、技术标准及要求，满足设计及国家有关现行施工及验收规范要求</t>
  </si>
  <si>
    <t>喷涂金属油漆</t>
  </si>
  <si>
    <t>1.基层类型：钢质
2.腻子种类：原子灰
3.刮腻子要求：清理基层，点补原子灰，刮平打磨
4.防锈材料、刷漆遍数：防锈漆，一遍
5.油漆品种、刷漆遍数：醇酸磁漆，两遍，颜色综合考虑
6.其他：投标人应充分考虑满足招标文件、技术标准及要求，满足设计及国家有关现行施工及验收规范要求
7.部位：原1轴外墙上的钢质推拉门</t>
  </si>
  <si>
    <t>1.基层类型：钢质
2.腻子种类：原子灰
3.刮腻子要求：清理基层，点补原子灰，刮平打磨
4.防锈材料、刷漆遍数：防锈漆，一遍
5.油漆品种、刷漆遍数：仿木材油性调和漆，一遍，颜色综合考虑
6.其他：投标人应充分考虑满足招标文件、技术标准及要求，满足设计及国家有关现行施工及验收规范要求
7.部位：屋架</t>
  </si>
  <si>
    <t>原混凝土台阶拆除</t>
  </si>
  <si>
    <t>1.拆除内容：原混凝土台阶
2.拆除方式：综合考虑
3.拆除材质：混凝土
4.拆除规格：详见设计
5.拆除包含表面附着物等完成此项全部工作内容
6.拆除物残值抵扣由投标人自行考虑在综合单价中，结算不作调整
7.拆除材料上下楼转运、场内外运距及堆场：踏勘现场后综合考虑，场外运距综合考虑
8.综合单价包含建渣的装卸、外运、二次装卸转运、运输过程中的扬尘治理保护措施、政府部门的管理措施、政府补贴、场地租赁堆放、堆放过程中的摊平等所有费用
9.清单工程量为暂估工程量，实施时按照相关规定办理工程量收方手续，否则不得进入结算
10.其他：投标人应充分考虑满足招标文件、技术标准及要求，满足拆除方案、相关规范、验收规范、业主及相关主管部门的相关要求</t>
  </si>
  <si>
    <t>原木地板拆除</t>
  </si>
  <si>
    <t>1.拆除内容：原木地板
2.拆除方式：综合考虑
3.拆除材质：实木、强化、复合等综合考虑
4.拆除厚度：综合考虑
5.拆除包含踢脚线、表面附着物等完成此项全部工作内容
6.拆除物残值抵扣由投标人自行考虑在综合单价中，结算不作调整
7.拆除材料上下楼转运、场内外运距及堆场：踏勘现场后综合考虑，场外运距综合考虑
8.综合单价包含建渣的装卸、外运、二次装卸转运、运输过程中的扬尘治理保护措施、政府部门的管理措施、政府补贴、场地租赁堆放、堆放过程中的摊平等所有费用
9.清单工程量为暂估工程量，实施时按照相关规定办理工程量收方手续，否则不得进入结算
10.其他：投标人应充分考虑满足招标文件、技术标准及要求，满足拆除方案、相关规范、验收规范、业主及相关主管部门的相关要求</t>
  </si>
  <si>
    <t>原铸铁篦子拆除</t>
  </si>
  <si>
    <t>1.拆除内容：原铸铁篦子
2.拆除方式：综合考虑
3.拆除材质：铸铁
4.拆除厚度：综合考虑
5.拆除包含表面附着物等完成此项全部工作内容
6.拆除物残值抵扣由投标人自行考虑在综合单价中，结算不作调整
7.拆除材料上下楼转运、场内外运距及堆场：踏勘现场后综合考虑，场外运距综合考虑
8.综合单价包含建渣的装卸、外运、二次装卸转运、运输过程中的扬尘治理保护措施、政府部门的管理措施、政府补贴、场地租赁堆放、堆放过程中的摊平等所有费用
9.清单工程量为暂估工程量，实施时按照相关规定办理工程量收方手续，否则不得进入结算
10.其他：投标人应充分考虑满足招标文件、技术标准及要求，满足拆除方案、相关规范、验收规范、业主及相关主管部门的相关要求</t>
  </si>
  <si>
    <t>室外坡道</t>
  </si>
  <si>
    <t>1.垫层厚度、材料种类：100mm厚，碎石
2.坡道厚度、材料种类：80mm厚，商品混凝土C20
3.商品混凝土的外加剂、切缝、运输、泵送费（含电费、油费、水费等）、安装管线槽留设费等费用含在综合单价内，结算时不因配合比、运输泵送方式不同、石料种类及粒径不同而调整单价
4.混凝土拌合料要求：骨料粒径综合考虑
5.其他：投标人应充分考虑满足招标文件、技术标准及要求，满足设计及国家有关现行施工及验收规范要求</t>
  </si>
  <si>
    <t>原混凝土台阶、坡道拆除</t>
  </si>
  <si>
    <t>1.拆除内容：原混凝土台阶、坡道
2.拆除方式：综合考虑
3.拆除材质：混凝土
4.拆除规格：详见设计
5.拆除包含表面附着物等完成此项全部工作内容
6.拆除物残值抵扣由投标人自行考虑在综合单价中，结算不作调整
7.拆除材料上下楼转运、场内外运距及堆场：踏勘现场后综合考虑，场外运距综合考虑
8.综合单价包含建渣的装卸、外运、二次装卸转运、运输过程中的扬尘治理保护措施、政府部门的管理措施、政府补贴、场地租赁堆放、堆放过程中的摊平等所有费用
9.清单工程量为暂估工程量，实施时按照相关规定办理工程量收方手续，否则不得进入结算
10.其他：投标人应充分考虑满足招标文件、技术标准及要求，满足拆除方案、相关规范、验收规范、业主及相关主管部门的相关要求</t>
  </si>
  <si>
    <t>24.94</t>
  </si>
  <si>
    <t>室外台阶</t>
  </si>
  <si>
    <t>1.垫层厚度、材料种类：100mm厚，商品混凝土C15
2.台阶厚度、材料种类：60mm厚，商品混凝土C15
3.商品混凝土的外加剂、切缝、运输、泵送费（含电费、油费、水费等）、安装管线槽留设费等费用含在综合单价内，结算时不因配合比、运输泵送方式不同、石料种类及粒径不同而调整单价
4.混凝土拌合料要求：骨料粒径综合考虑
5.其他：投标人应充分考虑满足招标文件、技术标准及要求，满足设计及国家有关现行施工及验收规范要求</t>
  </si>
  <si>
    <t>6.84</t>
  </si>
  <si>
    <t>原门厅地砖拆除</t>
  </si>
  <si>
    <t>1.拆除内容：原门厅地砖
2.拆除方式：综合考虑
3.拆除材质：瓷砖
4.拆除厚度：综合考虑
5.拆除包含砂浆层、表面附着物等完成此项全部工作内容
6.拆除物残值抵扣由投标人自行考虑在综合单价中，结算不作调整
7.拆除材料上下楼转运、场内外运距及堆场：踏勘现场后综合考虑，场外运距综合考虑
8.综合单价包含建渣的装卸、外运、二次装卸转运、运输过程中的扬尘治理保护措施、政府部门的管理措施、政府补贴、场地租赁堆放、堆放过程中的摊平等所有费用
9.清单工程量为暂估工程量，实施时按照相关规定办理工程量收方手续，否则不得进入结算
10.其他：投标人应充分考虑满足招标文件、技术标准及要求，满足拆除方案、相关规范、验收规范、业主及相关主管部门的相关要求</t>
  </si>
  <si>
    <t>45.83</t>
  </si>
  <si>
    <t>原外墙面砖拆除</t>
  </si>
  <si>
    <t>1.拆除内容：原外墙面砖
2.拆除方式：综合考虑
3.拆除材质：瓷砖
4.拆除厚度：综合考虑
5.拆除包含砂浆结合层、表面附着物等完成此项全部工作内容
6.拆除物残值抵扣由投标人自行考虑在综合单价中，结算不作调整
7.拆除材料上下楼转运、场内外运距及堆场：踏勘现场后综合考虑，场外运距综合考虑
8.综合单价包含建渣的装卸、外运、二次装卸转运、运输过程中的扬尘治理保护措施、政府部门的管理措施、政府补贴、场地租赁堆放、堆放过程中的摊平等所有费用
9.清单工程量为暂估工程量，实施时按照相关规定办理工程量收方手续，否则不得进入结算
10.其他：投标人应充分考虑满足招标文件、技术标准及要求，满足拆除方案、相关规范、验收规范、业主及相关主管部门的相关要求</t>
  </si>
  <si>
    <t>768.81</t>
  </si>
  <si>
    <t>原门柱包柱钛金板拆除</t>
  </si>
  <si>
    <t>1.拆除内容：原门柱包柱钛金板
2.拆除方式：综合考虑
3.拆除材质：钛金板
4.拆除厚度：综合考虑
5.拆除包含表面附着物等完成此项全部工作内容
6.拆除物残值抵扣由投标人自行考虑在综合单价中，结算不作调整
7.拆除材料上下楼转运、场内外运距及堆场：踏勘现场后综合考虑，场外运距综合考虑
8.综合单价包含建渣的装卸、外运、二次装卸转运、运输过程中的扬尘治理保护措施、政府部门的管理措施、政府补贴、场地租赁堆放、堆放过程中的摊平等所有费用
9.清单工程量为暂估工程量，实施时按照相关规定办理工程量收方手续，否则不得进入结算
10.其他：投标人应充分考虑满足招标文件、技术标准及要求，满足拆除方案、相关规范、验收规范、业主及相关主管部门的相关要求</t>
  </si>
  <si>
    <t>27.17</t>
  </si>
  <si>
    <t>原女儿墙抹灰层拆除</t>
  </si>
  <si>
    <t>1.拆除内容：原女儿墙抹灰层
2.拆除方式：综合考虑
3.拆除材质：砂浆/防水层
4.拆除厚度：综合考虑
5.拆除包含表面附着物等完成此项全部工作内容
6.拆除物残值抵扣由投标人自行考虑在综合单价中，结算不作调整
7.拆除材料上下楼转运、场内外运距及堆场：踏勘现场后综合考虑，场外运距综合考虑
8.综合单价包含建渣的装卸、外运、二次装卸转运、运输过程中的扬尘治理保护措施、政府部门的管理措施、政府补贴、场地租赁堆放、堆放过程中的摊平等所有费用
9.清单工程量为暂估工程量，实施时按照相关规定办理工程量收方手续，否则不得进入结算
10.其他：投标人应充分考虑满足招标文件、技术标准及要求，满足拆除方案、相关规范、验收规范、业主及相关主管部门的相关要求</t>
  </si>
  <si>
    <t>1.找平层厚度、砂浆配合比：20mm厚干混抹灰砂浆 M15
2.其他：投标人应充分考虑满足招标文件、技术标准及要求，满足设计及国家有关现行施工及验收规范要求
3.部位：门厅、屋面</t>
  </si>
  <si>
    <t>防滑地砖</t>
  </si>
  <si>
    <t>1.结合层厚度、砂浆配合比：20mm厚干混抹灰砂浆 M20，上撒1-2mm厚干水泥并撒清水适量
2.面层材料种类、规格、颜色：防滑地砖，规格、颜色综合考虑
3.嵌缝宽度、材料种类：详见设计 
4.其他：投标人应充分考虑满足招标文件、技术标准及要求，满足设计及国家有关现行施工及验收规范要求
5.部位：门厅</t>
  </si>
  <si>
    <t>成品钛金板 柱面</t>
  </si>
  <si>
    <t>1.柱截面类型、尺寸：详见设计
2.材料种类、规格、颜色：成品钛金板，相关尺寸、材料、安装验收符合相应国家标准
3.具体材质、颜色、样式详见效果图
4.施工前需二次深化设计，满足业主、设计对使用，安全，美观，材质、环保等要求且提供样品，经建设单位及设计单位确认方可施工
5.综合单价包含收边条等完成此项全部工作内容
6.清单工程量按展开面积计算
7.其他：投标人应充分考虑满足招标文件、技术标准及要求，满足设计及国家有关现行施工及验收规范要求
8.部位：门柱</t>
  </si>
  <si>
    <t>墙面修补及找平</t>
  </si>
  <si>
    <t>1.墙体类型：综合考虑
2.修补及找平层厚度、砂浆配合比：干混抹灰砂浆 M15，加5%防水剂，厚度根据现场情况综合考虑
3.清单工程量为暂估工程量，实施时按照相关规定办理工程量收方手续，否则不得进入结算
4.其他：投标人应充分考虑满足招标文件、技术标准及要求，满足设计及国家有关现行施工及验收规范要求
5.部位：外墙</t>
  </si>
  <si>
    <t>1.墙体类型：综合考虑
2.打底层厚度、砂浆配合比：7mm厚干混抹灰砂浆 M15，打底
3.找平层厚度、砂浆配合比：7mm厚干混抹灰砂浆 M15，找平扫毛
4.面层厚度、砂浆配合比：6mm厚干混抹灰砂浆 M20，罩面
5.其他：投标人应充分考虑满足招标文件、技术标准及要求，满足设计及国家有关现行施工及验收规范要求
6.部位：女儿墙</t>
  </si>
  <si>
    <t>铝合金扣板 300*300*0.8mm</t>
  </si>
  <si>
    <t>1.吊顶形式：平级
2.龙骨材料种类、规格、中距：利旧
3.面层材料品种、规格：铝合金扣板 300*300*0.8mm
4.综合单价包含弧形侧面、收边线等完成此项全部工作内容
5.其他：投标人应充分考虑满足招标文件、技术标准及要求，满足设计及国家有关现行施工及验收规范要求
6.部位：门厅</t>
  </si>
  <si>
    <t>58.89</t>
  </si>
  <si>
    <t>喷刷屋面保护涂料</t>
  </si>
  <si>
    <t>1.基层类型：综合考虑
2.涂料品种、刷漆遍数：屋面保护涂料，两遍，喷涂均匀，颜色综合考虑
3.其他：投标人应充分考虑满足招标文件、技术标准及要求，满足设计及国家有关现行施工及验收规范要求
4.部位：屋面</t>
  </si>
  <si>
    <t>原室内地砖拆除</t>
  </si>
  <si>
    <t>1.拆除内容：原室内地砖
2.拆除方式：综合考虑
3.拆除材质：瓷砖
4.拆除厚度：综合考虑
5.拆除包含砂浆结合层、表面附着物等完成此项全部工作内容
6.拆除物残值抵扣由投标人自行考虑在综合单价中，结算不作调整
7.拆除材料上下楼转运、场内外运距及堆场：踏勘现场后综合考虑，场外运距综合考虑
8.综合单价包含建渣的装卸、外运、二次装卸转运、运输过程中的扬尘治理保护措施、政府部门的管理措施、政府补贴、场地租赁堆放、堆放过程中的摊平等所有费用
9.清单工程量为暂估工程量，实施时按照相关规定办理工程量收方手续，否则不得进入结算
10.其他：投标人应充分考虑满足招标文件、技术标准及要求，满足拆除方案、相关规范、验收规范、业主及相关主管部门的相关要求</t>
  </si>
  <si>
    <t>297.11</t>
  </si>
  <si>
    <t>原室内矿棉板吊顶拆除</t>
  </si>
  <si>
    <t>1.拆除内容：室内吊顶
2.拆除方式：综合考虑
3.拆除材质：矿棉板
4.拆除厚度：综合考虑
5.拆除包含表面附着物等完成此项全部工作内容
6.拆除物残值抵扣由投标人自行考虑在综合单价中，结算不作调整
7.拆除材料上下楼转运、场内外运距及堆场：踏勘现场后综合考虑，场外运距综合考虑
8.综合单价包含建渣的装卸、外运、二次装卸转运、运输过程中的扬尘治理保护措施、政府部门的管理措施、政府补贴、场地租赁堆放、堆放过程中的摊平等所有费用
9.清单工程量为暂估工程量，实施时按照相关规定办理工程量收方手续，否则不得进入结算
10.其他：投标人应充分考虑满足招标文件、技术标准及要求，满足拆除方案、相关规范、验收规范、业主及相关主管部门的相关要求</t>
  </si>
  <si>
    <t>71.14</t>
  </si>
  <si>
    <t>原内、外墙面砖拆除</t>
  </si>
  <si>
    <t>1.拆除内容：原内、外墙面砖
2.拆除方式：综合考虑
3.拆除材质：瓷砖
4.拆除厚度：综合考虑
5.拆除包含砂浆层、表面附着物等完成此项全部工作内容
6.拆除物残值抵扣由投标人自行考虑在综合单价中，结算不作调整
7.拆除材料上下楼转运、场内外运距及堆场：踏勘现场后综合考虑，场外运距综合考虑
8.综合单价包含建渣的装卸、外运、二次装卸转运、运输过程中的扬尘治理保护措施、政府部门的管理措施、政府补贴、场地租赁堆放、堆放过程中的摊平等所有费用
9.清单工程量为暂估工程量，实施时按照相关规定办理工程量收方手续，否则不得进入结算
10.其他：投标人应充分考虑满足招标文件、技术标准及要求，满足拆除方案、相关规范、验收规范、业主及相关主管部门的相关要求</t>
  </si>
  <si>
    <t>原屋面拆除</t>
  </si>
  <si>
    <t>1.拆除内容：原屋面
2.拆除方式：综合考虑
3.拆除材质：砂浆、混凝土、防水等综合考虑
4.拆除厚度：综合考虑
5.拆除包含刚性层、砂浆找平层、防水层、表面附着物等完成此项全部工作内容
6.拆除物残值抵扣由投标人自行考虑在综合单价中，结算不作调整
7.拆除材料上下楼转运、场内外运距及堆场：踏勘现场后综合考虑，场外运距综合考虑
8.综合单价包含建渣的装卸、外运、二次装卸转运、运输过程中的扬尘治理保护措施、政府部门的管理措施、政府补贴、场地租赁堆放、堆放过程中的摊平等所有费用
9.清单工程量为暂估工程量，实施时按照相关规定办理工程量收方手续，否则不得进入结算
10.其他：投标人应充分考虑满足招标文件、技术标准及要求，满足拆除方案、相关规范、验收规范、业主及相关主管部门的相关要求</t>
  </si>
  <si>
    <t>1.结合层厚度、砂浆配合比：20mm厚聚合物砂浆
2.面层材料种类、规格、颜色：防滑地砖，规格、颜色综合考虑
3.嵌缝宽度、材料种类：详见设计 
4.其他：投标人应充分考虑满足招标文件、技术标准及要求，满足设计及国家有关现行施工及验收规范要求
5.部位：屋面</t>
  </si>
  <si>
    <t>平面砂浆找坡层</t>
  </si>
  <si>
    <t>1.找坡层厚度、砂浆配合比：最薄处20mm厚，干混抹灰砂浆 M15
2.其他：投标人应充分考虑满足招标文件、技术标准及要求，满足设计及国家有关现行施工及验收规范要求
3.部位：卫生间、操作间</t>
  </si>
  <si>
    <t>室外块料台阶</t>
  </si>
  <si>
    <t>1.结合层厚度、砂浆配合比：20mm厚干混抹灰砂浆 M20，上撒1-2mm厚干水泥并撒清水适量
2.面层材料种类、规格、颜色：防滑地砖，规格、颜色综合考虑
3.嵌缝宽度、材料种类：详见设计 
4.综合单价包含地砖加工，防滑处理等完成此项全部工作内容
5.其他：投标人应充分考虑满足招标文件、技术标准及要求，满足设计及国家有关现行施工及验收规范要求</t>
  </si>
  <si>
    <t>8.82</t>
  </si>
  <si>
    <t>立面砂浆找底层</t>
  </si>
  <si>
    <t>1.墙体类型：综合考虑
2.打底层厚度、砂浆配合比：9mm厚干混抹灰砂浆 M15，压实磨平
3.其他：投标人应充分考虑满足招标文件、技术标准及要求，满足设计及国家有关现行施工及验收规范要求
4.部位：操作间、卫生间</t>
  </si>
  <si>
    <t>1.墙体类型：综合考虑
2.打底层厚度、砂浆配合比：10mm厚干混抹灰砂浆 M15，打底扫毛，分两次抹
3.其他：投标人应充分考虑满足招标文件、技术标准及要求，满足设计及国家有关现行施工及验收规范要求
4.部位：备餐间、就餐间、其他房间</t>
  </si>
  <si>
    <t>71.22</t>
  </si>
  <si>
    <t>内墙砖 8mm厚</t>
  </si>
  <si>
    <t>1.墙体类型：综合考虑
2.结合层厚度、砂浆配合比：4mm厚强力胶粉泥粘结层，揉挤压实
3.面层材料品种、规格、颜色：内墙砖 8mm厚，规格、颜色综合考虑
4.嵌缝宽度、材料种类：详见设计 
5.其他：投标人应充分考虑满足招标文件、技术标准及要求，满足设计及国家有关现行施工及验收规范要求
6.部位：操作间、卫生间</t>
  </si>
  <si>
    <t>1.墙体类型：综合考虑
2.结合层厚度、砂浆配合比：8mm厚干混抹灰砂浆 M20，内掺建筑胶
3.面层材料品种、规格、颜色：内墙砖 8mm厚，规格、颜色综合考虑
4.嵌缝宽度、材料种类：详见设计 
5.其他：投标人应充分考虑满足招标文件、技术标准及要求，满足设计及国家有关现行施工及验收规范要求
6.部位：备餐间、就餐间、其他房间</t>
  </si>
  <si>
    <t>矿棉板 600*600*15mm</t>
  </si>
  <si>
    <t>1.吊顶类型：平顶
2.龙骨材料种类、规格：利旧
3.面层材料品种、规格：矿棉板 600*600*15mm
4.按有关专业要求预留空调送回风口、窗帘盒、灯孔、检修孔以及孔洞加固，费用包含在综合单价中
5.综合单价包含空调风口侧面石膏板区域等完成此项全部工作内容
6.其他：投标人应充分考虑满足招标文件、技术标准及要求，满足设计及国家有关现行施工及验收规范要求
7.部位：就餐间</t>
  </si>
  <si>
    <t>原外墙文化石拆除</t>
  </si>
  <si>
    <t>1.拆除内容：原外墙文化石
2.拆除方式：综合考虑
3.拆除材质：石材
4.拆除厚度：综合考虑
5.拆除包含砂浆结合层、表面附着物等完成此项全部工作内容
6.拆除物残值抵扣由投标人自行考虑在综合单价中，结算不作调整
7.拆除材料上下楼转运、场内外运距及堆场：踏勘现场后综合考虑，场外运距综合考虑
8.综合单价包含建渣的装卸、外运、二次装卸转运、运输过程中的扬尘治理保护措施、政府部门的管理措施、政府补贴、场地租赁堆放、堆放过程中的摊平等所有费用
9.清单工程量为暂估工程量，实施时按照相关规定办理工程量收方手续，否则不得进入结算
10.其他：投标人应充分考虑满足招标文件、技术标准及要求，满足拆除方案、相关规范、验收规范、业主及相关主管部门的相关要求</t>
  </si>
  <si>
    <t>197.35</t>
  </si>
  <si>
    <t>砖砌隔断拆除</t>
  </si>
  <si>
    <t>1.拆除内容：砖砌隔断
2.拆除方式：综合考虑
3.拆除材质：实心砖、空心砖、多孔砖等综合考虑
4.拆除规格：详见设计
5.拆除包含抹灰层、装饰面层、表面附着物等完成此项全部工作内容
6.拆除物残值抵扣由投标人自行考虑在综合单价中，结算不作调整
7.拆除材料上下楼转运、场内外运距及堆场：踏勘现场后综合考虑，场外运距综合考虑
8.综合单价包含建渣的装卸、外运、二次装卸转运、运输过程中的扬尘治理保护措施、政府部门的管理措施、政府补贴、场地租赁堆放、堆放过程中的摊平等所有费用
9.清单工程量为暂估工程量，实施时按照相关规定办理工程量收方手续，否则不得进入结算
10.其他：投标人应充分考虑满足招标文件、技术标准及要求，满足拆除方案、相关规范、验收规范、业主及相关主管部门的相关要求</t>
  </si>
  <si>
    <t>1.08</t>
  </si>
  <si>
    <t>1.拆除内容：原地砖
2.拆除方式：综合考虑
3.拆除材质：瓷砖
4.拆除厚度：综合考虑
5.拆除包含砂浆层、表面附着物等完成此项全部工作内容
6.拆除物残值抵扣由投标人自行考虑在综合单价中，结算不作调整
7.拆除材料上下楼转运、场内外运距及堆场：踏勘现场后综合考虑，场外运距综合考虑
8.综合单价包含建渣的装卸、外运、二次装卸转运、运输过程中的扬尘治理保护措施、政府部门的管理措施、政府补贴、场地租赁堆放、堆放过程中的摊平等所有费用
9.清单工程量为暂估工程量，实施时按照相关规定办理工程量收方手续，否则不得进入结算
10.其他：投标人应充分考虑满足招标文件、技术标准及要求，满足拆除方案、相关规范、验收规范、业主及相关主管部门的相关要求</t>
  </si>
  <si>
    <t>27.15</t>
  </si>
  <si>
    <t>成品酚醛树脂高压板隔断</t>
  </si>
  <si>
    <t>1.材料种类、规格、颜色：成品酚醛树脂高压板隔断，规格、颜色综合考虑，相关尺寸、材料、安装验收符合相应国家标准
2.具体材质、颜色、样式详见效果图
3.施工前需二次深化设计，满足业主、设计对使用，安全，美观，材质、环保等要求且提供样品，经建设单位及设计单位确认方可施工
4.综合单价包含门扇、门锁、不锈钢踢脚线、不锈钢包边、五金、合页、挂钩等完成此项全部工作内容
5.其他：投标人应充分考虑满足招标文件、技术标准及要求，满足设计及国家有关现行施工及验收规范要求
6.部位：卫生间</t>
  </si>
  <si>
    <t>20.15</t>
  </si>
  <si>
    <t>原外墙涂料拆除</t>
  </si>
  <si>
    <t>1.拆除内容：原外墙涂料
2.拆除方式：综合考虑
3.拆除材质：乳胶漆、涂料、真石漆等综合考虑
4.拆除厚度：综合考虑
5.拆除包含腻子、表面附着物等完成此项全部工作内容
6.拆除物残值抵扣由投标人自行考虑在综合单价中，结算不作调整
7.拆除材料上下楼转运、场内外运距及堆场：踏勘现场后综合考虑，场外运距综合考虑
8.综合单价包含建渣的装卸、外运、二次装卸转运、运输过程中的扬尘治理保护措施、政府部门的管理措施、政府补贴、场地租赁堆放、堆放过程中的摊平等所有费用
9.清单工程量为暂估工程量，实施时按照相关规定办理工程量收方手续，否则不得进入结算
10.其他：投标人应充分考虑满足招标文件、技术标准及要求，满足拆除方案、相关规范、验收规范、业主及相关主管部门的相关要求
11.部位：水塔</t>
  </si>
  <si>
    <t>393.92</t>
  </si>
  <si>
    <t>砖砌体拆除</t>
  </si>
  <si>
    <t>1.拆除内容：砖砌体
2.拆除方式：综合考虑
3.拆除材质：实心砖、空心砖、多孔砖等综合考虑
4.拆除规格：详见设计
5.拆除包含抹灰层、龙骨、基层、装饰面层、表面附着物等完成此项全部工作内容
6.拆除物残值抵扣由投标人自行考虑在综合单价中，结算不作调整
7.拆除材料上下楼转运、场内外运距及堆场：踏勘现场后综合考虑，场外运距综合考虑
8.综合单价包含建渣的装卸、外运、二次装卸转运、运输过程中的扬尘治理保护措施、政府部门的管理措施、政府补贴、场地租赁堆放、堆放过程中的摊平等所有费用
9.清单工程量为暂估工程量，实施时按照相关规定办理工程量收方手续，否则不得进入结算
10.其他：投标人应充分考虑满足招标文件、技术标准及要求，满足拆除方案、相关规范、验收规范、业主及相关主管部门的相关要求</t>
  </si>
  <si>
    <t>室内天棚涂料拆除</t>
  </si>
  <si>
    <t>1.拆除内容：室内天棚涂料
2.拆除方式：综合考虑
3.拆除材质：乳胶漆、涂料漆等综合考虑
4.拆除厚度：综合考虑
5.拆除包含腻子、表面附着物等完成此项全部工作内容
6.拆除物残值抵扣由投标人自行考虑在综合单价中，结算不作调整
7.拆除材料上下楼转运、场内外运距及堆场：踏勘现场后综合考虑，场外运距综合考虑
8.综合单价包含建渣的装卸、外运、二次装卸转运、运输过程中的扬尘治理保护措施、政府部门的管理措施、政府补贴、场地租赁堆放、堆放过程中的摊平等所有费用
9.清单工程量为暂估工程量，实施时按照相关规定办理工程量收方手续，否则不得进入结算
10.其他：投标人应充分考虑满足招标文件、技术标准及要求，满足拆除方案、相关规范、验收规范、业主及相关主管部门的相关要求</t>
  </si>
  <si>
    <t>室内矿棉板吊顶拆除</t>
  </si>
  <si>
    <t>室内铝扣板吊顶拆除</t>
  </si>
  <si>
    <t>1.拆除内容：室内吊顶
2.拆除方式：综合考虑
3.拆除材质：铝扣板
4.拆除厚度：综合考虑
5.拆除包含龙骨、五金、表面附着物等完成此项全部工作内容
6.拆除物残值抵扣由投标人自行考虑在综合单价中，结算不作调整
7.拆除材料上下楼转运、场内外运距及堆场：踏勘现场后综合考虑，场外运距综合考虑
8.综合单价包含建渣的装卸、外运、二次装卸转运、运输过程中的扬尘治理保护措施、政府部门的管理措施、政府补贴、场地租赁堆放、堆放过程中的摊平等所有费用
9.清单工程量为暂估工程量，实施时按照相关规定办理工程量收方手续，否则不得进入结算
10.其他：投标人应充分考虑满足招标文件、技术标准及要求，满足拆除方案、相关规范、验收规范、业主及相关主管部门的相关要求</t>
  </si>
  <si>
    <t>MU10页岩空心砖</t>
  </si>
  <si>
    <t>1.砖品种、规格、强度等级：MU10页岩空心砖，规格综合考虑
2.墙体类型：详见设计
3.墙体厚度：详见设计
4.砂浆强度等级、配合比：干混砌筑砂浆 M5
5.按施工图及图集、规范要求的墙脚、墙顶、洞口四周、箱体背后等部位需配砌的页岩实心砖工程量并入本项目内，结算时不单独计算工程量
6.综合单价包含新老墙面交界处铺设钢丝网、预留洞封堵(含有防火要求的堵洞)、砌体内埋管处用钢丝网加强、细石混凝土封堵等完成此项全部工作内容
7.其他：投标人应充分考虑满足招标文件、技术标准及要求，满足设计及国家有关现行施工及验收规范要求</t>
  </si>
  <si>
    <t>构造柱 商品混凝土C25</t>
  </si>
  <si>
    <t>1.混凝土种类：商品混凝土
2.混凝土强度等级：C25
3.商品混凝土的外加剂、切缝、运输、泵送费（含电费、油费、水费等）、安装管线槽留设费等费用含在综合单价内，结算时不因配合比、运输泵送方式不同、石料种类及粒径不同而调整单价
4.混凝土拌合料要求：骨料粒径综合考虑
5.其他：投标人应充分考虑满足招标文件、技术标准及要求，满足设计及国家有关现行施工及验收规范要求</t>
  </si>
  <si>
    <t>5</t>
  </si>
  <si>
    <t>过梁 商品混凝土C25</t>
  </si>
  <si>
    <t>挡水线 商品混凝土C20</t>
  </si>
  <si>
    <t>1.混凝土种类：商品混凝土
2.混凝土强度等级：C20
3.商品混凝土的外加剂、切缝、运输、泵送费（含电费、油费、水费等）、安装管线槽留设费等费用含在综合单价内，结算时不因配合比、运输泵送方式不同、石料种类及粒径不同而调整单价
4.混凝土拌合料要求：骨料粒径综合考虑
5.其他：投标人应充分考虑满足招标文件、技术标准及要求，满足设计及国家有关现行施工及验收规范要求
6.部位：楼梯间</t>
  </si>
  <si>
    <t>0.61</t>
  </si>
  <si>
    <t>现浇构件钢筋 HPB300 直径φ6-10mm</t>
  </si>
  <si>
    <t>现浇构件钢筋 HRB400 直径φ12-14mm</t>
  </si>
  <si>
    <t>1.钢筋种类、规格：HRB400 直径φ12-14mm
2.综合单价包含钢筋除锈的费用
3.钢筋连接方式（绑扎、焊接、机械连接、套筒连接）、二次结构植筋等费用包括在综合单价中
4.设计要求采用带“E”的钢筋时，费用包含在综合单价中
5.其他：投标人应充分考虑满足招标文件、技术标准及要求，满足设计及国家有关现行施工及验收规范要求</t>
  </si>
  <si>
    <t>预埋铁件</t>
  </si>
  <si>
    <t>1.钢材种类、规格：钢材，规格综合考虑
2.铁件尺寸：综合考虑
3.防护要求：详见设计
4.其他：投标人应充分考虑满足招标文件、技术标准及要求，满足设计及国家有关现行施工及验收规范要求</t>
  </si>
  <si>
    <t>地砖修复</t>
  </si>
  <si>
    <t>1.修补及找平层厚度、砂浆配合比：干混抹灰砂浆 M15，厚度根据现场情况综合考虑
2.面层材料种类、规格、颜色：地砖，规格、颜色综合考虑
3.嵌缝宽度、材料种类：详见设计 
4.清单工程量为暂估工程量，实施时按照相关规定办理工程量收方手续，否则不得进入结算
5.其他：投标人应充分考虑满足招标文件、技术标准及要求，满足设计及国家有关现行施工及验收规范要求
6.部位：标注有“拆除”的门位置</t>
  </si>
  <si>
    <t>1.墙体类型：综合考虑
2.抹灰层厚度、砂浆配合比：18mm厚干混抹灰砂浆 M5
3.其他：投标人应充分考虑满足招标文件、技术标准及要求，满足设计及国家有关现行施工及验收规范要求
4.部位：门洞封堵等</t>
  </si>
  <si>
    <t>轻钢龙骨纸面石膏板包管</t>
  </si>
  <si>
    <t>1.龙骨材料种类、规格、中距：钢矩管 50*50*1.5mm，横竖间距600-700mm
2.其他：投标人应充分考虑满足招标文件、技术标准及要求，满足设计及国家有关现行施工及验收规范要求
3.部位：外墙靠窗</t>
  </si>
  <si>
    <t>319.25</t>
  </si>
  <si>
    <t>铝合金方板吊顶（龙骨利旧）</t>
  </si>
  <si>
    <t>1.吊顶形式：平级
2.龙骨材料种类、规格、中距：利旧，局部更换
3.面层材料品种、规格：铝合金扣板
4.综合单价包含收边线等完成此项全部工作内容
5.清单工程量为暂估工程量，实施时按照相关规定办理工程量收方手续，否则不得进入结算
6.其他：投标人应充分考虑满足招标文件、技术标准及要求，满足设计及国家有关现行施工及验收规范要求
7.部位：卫生间、淋浴房</t>
  </si>
  <si>
    <t>矿棉板吊顶（龙骨利旧）</t>
  </si>
  <si>
    <t>1.吊顶类型：平顶
2.龙骨材料种类、规格：利旧，局部更换
3.面层材料品种、规格：矿棉板
4.按有关专业要求预留空调送回风口、窗帘盒、灯孔、检修孔以及孔洞加固，费用包含在综合单价中
5.综合单价包含空调风口侧面石膏板区域等完成此项全部工作内容
6.清单工程量为暂估工程量，实施时按照相关规定办理工程量收方手续，否则不得进入结算
7.其他：投标人应充分考虑满足招标文件、技术标准及要求，满足设计及国家有关现行施工及验收规范要求
8.部位：详见平面标注</t>
  </si>
  <si>
    <t>1.基层类型：综合
2.腻子种类：成品腻子膏
3.刮腻子要求：清理基层，满刮腻子两遍，刮平打磨
4.涂料品种、刷漆遍数：乳胶漆 内墙，一底一面，颜色综合考虑
5.其它：投标人应充分考虑满足招标文件、技术标准及要求，满足设计及国家有关现行施工及验收规范要求
6.部位：除卫生间外其余房间</t>
  </si>
  <si>
    <t>无机涂料 内墙</t>
  </si>
  <si>
    <t>1.基层类型：综合
2.腻子种类：成品腻子膏
3.刮腻子要求：清理基层，满刮腻子两遍，刮平打磨
4.涂料品种、刷漆遍数：无机涂料 天棚，一底一面，颜色综合考虑
5.其它：投标人应充分考虑满足招标文件、技术标准及要求，满足设计及国家有关现行施工及验收规范要求
6.部位：走道、楼梯间、教室、库房、图书馆、校史馆</t>
  </si>
  <si>
    <t>1.基层类型：综合
2.腻子种类：成品腻子膏
3.刮腻子要求：清理基层，满刮腻子两遍，刮平打磨
4.涂料品种、刷漆遍数：乳胶漆 天棚，一底一面，颜色综合考虑
5.其它：投标人应充分考虑满足招标文件、技术标准及要求，满足设计及国家有关现行施工及验收规范要求
6.部位：除卫生间、有吊顶的房间、楼梯间外其余房间</t>
  </si>
  <si>
    <t>无机涂料 天棚</t>
  </si>
  <si>
    <t>1.基层类型：综合
2.腻子种类：成品腻子膏
3.刮腻子要求：清理基层，满刮腻子两遍，刮平打磨
4.涂料品种、刷漆遍数：无机涂料 天棚，一底一面，颜色综合考虑
5.其它：投标人应充分考虑满足招标文件、技术标准及要求，满足设计及国家有关现行施工及验收规范要求
6.部位：除卫生间、有吊顶的房间、楼梯间外其余房间</t>
  </si>
  <si>
    <t>屋面缸砖拆除</t>
  </si>
  <si>
    <t>1.拆除内容：屋面缸砖
2.拆除方式：综合考虑
3.拆除材质：瓷砖
4.拆除厚度：综合考虑
5.拆除包含结合层砂浆、表面附着物等完成此项全部工作内容
6.拆除物残值抵扣由投标人自行考虑在综合单价中，结算不作调整
7.拆除材料上下楼转运、场内外运距及堆场：踏勘现场后综合考虑，场外运距综合考虑
8.综合单价包含建渣的装卸、外运、二次装卸转运、运输过程中的扬尘治理保护措施、政府部门的管理措施、政府补贴、场地租赁堆放、堆放过程中的摊平等所有费用
9.清单工程量为暂估工程量，实施时按照相关规定办理工程量收方手续，否则不得进入结算
10.其他：投标人应充分考虑满足招标文件、技术标准及要求，满足拆除方案、相关规范、验收规范、业主及相关主管部门的相关要求</t>
  </si>
  <si>
    <t>防滑地砖拆除</t>
  </si>
  <si>
    <t>1.拆除内容：屋面缸砖
2.拆除方式：防滑地砖
3.拆除材质：瓷砖
4.拆除厚度：综合考虑
5.拆除包含砂浆层、表面附着物等完成此项全部工作内容
6.拆除物残值抵扣由投标人自行考虑在综合单价中，结算不作调整
7.拆除材料上下楼转运、场内外运距及堆场：踏勘现场后综合考虑，场外运距综合考虑
8.综合单价包含建渣的装卸、外运、二次装卸转运、运输过程中的扬尘治理保护措施、政府部门的管理措施、政府补贴、场地租赁堆放、堆放过程中的摊平等所有费用
9.清单工程量为暂估工程量，实施时按照相关规定办理工程量收方手续，否则不得进入结算
10.其他：投标人应充分考虑满足招标文件、技术标准及要求，满足拆除方案、相关规范、验收规范、业主及相关主管部门的相关要求</t>
  </si>
  <si>
    <t>1315.92</t>
  </si>
  <si>
    <t>砖砌排水沟</t>
  </si>
  <si>
    <t>1.土壤类别：综合考虑
2.沟截面净空尺寸：宽0.3m，起点沟深0.3m，沟底坡度为0.3%
3.垫层厚度、材料种类：100mm厚，商品混凝土C10
4.沟材料种类：MU10页岩实心砖，规格综合考虑
5.砂浆强度等级、配合比：干混砌筑砂浆 M5
6.沟内抹灰厚度、砂浆配合比：20mm厚，干混抹灰砂浆 M20
7.沟盖板材质、规格：成品铸铁篦子 400mm宽，规格综合考虑
8.综合单价包含土方挖填运、垫层模板制作等完成此项全部工作内容
9.其他：投标人应充分考虑满足招标文件、技术标准及要求，满足设计及国家有关现行施工及验收规范要求</t>
  </si>
  <si>
    <t>46.1</t>
  </si>
  <si>
    <t>散水</t>
  </si>
  <si>
    <t>1.垫层厚度、材料种类：100mm厚，商品混凝土C20
2.散水厚度、材料种类：60mm厚，商品细石混凝土C20，提浆抹面
3.商品混凝土的外加剂、切缝、运输、泵送费（含电费、油费、水费等）、安装管线槽留设费等费用含在综合单价内，结算时不因配合比、运输泵送方式不同、石料种类及粒径不同而调整单价
4.混凝土拌合料要求：骨料粒径综合考虑
5.变形缝填塞材料种类：每隔20-30m设伸缩缝，缝宽20mm，灌建筑嵌缝膏；散水与外墙间设通长缝，缝宽20mm，缝内填聚乙烯泡沫塑料，密封膏嵌缝
6.其他：投标人应充分考虑满足招标文件、技术标准及要求，满足设计及国家有关现行施工及验收规范要求</t>
  </si>
  <si>
    <t>55.32</t>
  </si>
  <si>
    <t>成品矩形钢柱</t>
  </si>
  <si>
    <t>1.钢材类型、规格：成品矩形钢柱，规格综合考虑，材质应符合国家、行业标准要求，应具有抗拉强度、伸长率、屈服点、硫、磷含量的合格保证以及其它相关合格证
2.钢材品种、规格：Q235B
3.单根钢柱质量：综合考虑
4.螺栓种类：详见设计
5.探伤要求及其他：结构吊装及安装过程中应采取有效措施，以防止构件变形和表面涂层破坏，严格按照《钢结构工程施工质量验收规范》等相关规范规定执行
6.焊接：手工电弧焊焊条采用E43xx系列、或者E50xx系列，焊条应符合《钢结构焊接规范》等相关规范
7.除锈要求：除锈质量等级达到《建筑钢结构防腐蚀技术规程》JGJ/T251和《涂装前钢材表面锈蚀等级和除锈等级》GB/T8923.1的等相关规范规定，除锈等级应达到Sa2.5级
8.防锈要求：详见设计，防锈涂料的选用和施工要求、注意事项详见设计
9.油漆材料种类、遍数：底漆采用环氧富锌底漆，一遍；面漆采用醇酸磁漆，一遍
10.防火涂料材料种类、遍数：薄型防火涂料，耐火极限详见设计
11.综合单价包含普通螺栓、运输、装卸、吊装等完成此项全部工作内容
12.其他：投标人应充分考虑满足招标文件、技术标准及要求，满足设计及国家有关现行施工及验收规范要求</t>
  </si>
  <si>
    <t>0.36</t>
  </si>
  <si>
    <t>成品矩形钢梁</t>
  </si>
  <si>
    <t>1.钢材类型、规格：成品矩形钢梁条，规格综合考虑，材质应符合国家、行业标准要求，应具有抗拉强度、伸长率、屈服点、硫、磷含量的合格保证以及其它相关合格证
2.钢材品种、规格：Q235B
3.单根钢梁质量：综合考虑
4.螺栓种类：详见设计
5.探伤要求及其他：结构吊装及安装过程中应采取有效措施，以防止构件变形和表面涂层破坏，严格按照《钢结构工程施工质量验收规范》等相关规范规定执行
6.焊接：手工电弧焊焊条采用E43xx系列、或者E50xx系列，焊条应符合《钢结构焊接规范》等相关规范
7.除锈要求：除锈质量等级达到《建筑钢结构防腐蚀技术规程》JGJ/T251和《涂装前钢材表面锈蚀等级和除锈等级》GB/T8923.1的等相关规范规定，除锈等级应达到Sa2.5级
8.防锈要求：详见设计，防锈涂料的选用和施工要求、注意事项详见设计
9.油漆材料种类、遍数：底漆采用环氧富锌底漆，一遍；面漆采用醇酸磁漆，一遍
10.防火涂料材料种类、遍数：薄型防火涂料，耐火极限详见设计
11.综合单价包含普通螺栓、运输、装卸、吊装等完成此项全部工作内容
12.其他：投标人应充分考虑满足招标文件、技术标准及要求，满足设计及国家有关现行施工及验收规范要求</t>
  </si>
  <si>
    <t>2.6</t>
  </si>
  <si>
    <t>成品零星钢构件</t>
  </si>
  <si>
    <t>1.钢材类型、规格：成品零星钢构件，规格综合考虑，材质应符合国家、行业标准要求，应具有抗拉强度、伸长率、屈服点、硫、磷含量的合格保证以及其它相关合格证
2.钢材品种、规格：Q235B
3.单块钢构件质量：综合考虑
4.螺栓种类：详见设计
5.探伤要求及其他：结构吊装及安装过程中应采取有效措施，以防止构件变形和表面涂层破坏，严格按照《钢结构工程施工质量验收规范》等相关规范规定执行
6.焊接：手工电弧焊焊条采用E43xx系列、或者E50xx系列，焊条应符合《钢结构焊接规范》等相关规范
7.除锈要求：除锈质量等级达到《建筑钢结构防腐蚀技术规程》JGJ/T251和《涂装前钢材表面锈蚀等级和除锈等级》GB/T8923.1的等相关规范规定，除锈等级应达到Sa2.5级
8.防锈要求：详见设计，防锈涂料的选用和施工要求、注意事项详见设计
9.油漆材料种类、遍数：底漆采用环氧富锌底漆，一遍；面漆采用醇酸磁漆，一遍
10.防火涂料材料种类、遍数：薄型防火涂料，耐火极限详见设计
11.综合单价包含垫板、普通螺栓、运输、装卸、吊装等完成此项全部工作内容
12.其他：投标人应充分考虑满足招标文件、技术标准及要求，满足设计及国家有关现行施工及验收规范要求</t>
  </si>
  <si>
    <t>0.145</t>
  </si>
  <si>
    <t>高强度摩擦型螺栓</t>
  </si>
  <si>
    <t>1.螺栓材料种类：高强度摩擦型螺栓
2.螺栓强度：10.9S
3.螺栓孔径：规格综合考虑
4.其他：投标人应充分考虑满足招标文件、技术标准及要求，满足设计及国家有关现行施工及验收规范要求</t>
  </si>
  <si>
    <t>套</t>
  </si>
  <si>
    <t>80</t>
  </si>
  <si>
    <t>成品钢板排水沟</t>
  </si>
  <si>
    <t>1.材料种类、规格、颜色：成品钢板排水沟，相关尺寸、材料、安装验收符合相应国家标准
2.具体材质、颜色、样式详见效果图
3.施工前需二次深化设计，满足业主、设计对使用，安全，美观，材质、环保等要求且提供样品，经建设单位及设计单位确认方可施工
4.综合单价包含加工、油漆、运输等完成此项全部工作内容
5.做法：采用钢板 3mm厚，造型综合考虑
6.其他：投标人应充分考虑满足招标文件、技术标准及要求，满足设计及国家有关现行施工及验收规范要求
7.部位：玻璃雨棚</t>
  </si>
  <si>
    <t>0.706</t>
  </si>
  <si>
    <t>缸砖上人屋面</t>
  </si>
  <si>
    <t>1.结合层厚度、砂浆配合比：15mm厚干混抹灰砂浆 M20
2.面层材料种类、规格、颜色：缸砖，规格、颜色综合考虑
3.嵌缝宽度、材料种类：详见设计 
4.清单工程量为暂估工程量，实施时按照相关规定办理工程量收方手续，否则不得进入结算
5.其他：投标人应充分考虑满足招标文件、技术标准及要求，满足设计及国家有关现行施工及验收规范要求
6.部位：上人屋面</t>
  </si>
  <si>
    <t>内墙砖 300*600mm</t>
  </si>
  <si>
    <t>1.墙体类型：综合考虑
2.结合层厚度、砂浆配合比：8mm厚干混抹灰砂浆 M20，内掺建筑胶
3.面层材料品种、规格、颜色：内墙砖 300*600mm，5-8mm厚，颜色综合考虑
4.嵌缝宽度、材料种类：详见设计 
5.其他：投标人应充分考虑满足招标文件、技术标准及要求，满足设计及国家有关现行施工及验收规范要求
6.部位：操作间</t>
  </si>
  <si>
    <t>1303.5</t>
  </si>
  <si>
    <t>矿棉板吊顶</t>
  </si>
  <si>
    <t>1.吊顶类型：平顶
2.龙骨材料种类、规格：φ8mm全丝吊杆，双向中距@≤1200mm，吊杆上部与楼板预留钢筋吊环或后置紧固件连接；吊杆上部与转换层固定；主龙骨(承载龙骨)CS50，间距1200mm，用吊件与钢筋吊杆连接后找平(上人吊顶龙骨厚度为1.2mm)；T型轻钢主龙骨TB24*38mm，间距≤1200mm，与承载龙骨固定；专用T型轻钢次龙骨TB24*28mm，间距600mm，与主龙骨插接，L边龙骨与次龙骨同材质
3.面层材料品种、规格：矿棉板 600*600*15mm
4.按有关专业要求预留空调送回风口、窗帘盒、灯孔、检修孔以及孔洞加固，费用包含在综合单价中
5.综合单价包含空调风口侧面石膏板区域等完成此项全部工作内容
6.其他：投标人应充分考虑满足招标文件、技术标准及要求，满足设计及国家有关现行施工及验收规范要求
7.部位：就餐区（餐厅）</t>
  </si>
  <si>
    <t>3919.58</t>
  </si>
  <si>
    <t>墙砖修补</t>
  </si>
  <si>
    <t>1.修补及找平层厚度、砂浆配合比：干混抹灰砂浆 M15，厚度根据现场情况综合考虑
2.面层材料种类、规格、颜色：墙砖，规格、颜色综合考虑
3.嵌缝宽度、材料种类：详见设计 
4.清单工程量为暂估工程量，实施时按照相关规定办理工程量收方手续，否则不得进入结算
5.其他：投标人应充分考虑满足招标文件、技术标准及要求，满足设计及国家有关现行施工及验收规范要求
6.部位：卫生间</t>
  </si>
  <si>
    <t>盥洗台拆除</t>
  </si>
  <si>
    <t>1.拆除内容：盥洗台
2.拆除方式：综合考虑
3.拆除材质：混凝土、钢筋混凝土等综合考虑
4.拆除规格：详见设计
5.拆除包含砂浆层、装饰面层、表面附着物等完成此项全部工作内容
6.拆除物残值抵扣由投标人自行考虑在综合单价中，结算不作调整
7.拆除材料上下楼转运、场内外运距及堆场：踏勘现场后综合考虑，场外运距综合考虑
8.综合单价包含建渣的装卸、外运、二次装卸转运、运输过程中的扬尘治理保护措施、政府部门的管理措施、政府补贴、场地租赁堆放、堆放过程中的摊平等所有费用
9.清单工程量为暂估工程量，实施时按照相关规定办理工程量收方手续，否则不得进入结算
10.其他：投标人应充分考虑满足招标文件、技术标准及要求，满足拆除方案、相关规范、验收规范、业主及相关主管部门的相关要求</t>
  </si>
  <si>
    <t>阳台不锈钢栏杆拆除</t>
  </si>
  <si>
    <t>1.拆除内容：阳台不锈钢栏杆拆除
2.拆除方式：综合考虑
3.拆除材质：不锈钢
4.拆除规格：综合考虑
5.拆除包含法兰、预埋件等完成此项全部工作内容
6.拆除物残值抵扣由投标人自行考虑在综合单价中，结算不作调整
7.拆除材料上下楼转运、场内外运距及堆场：踏勘现场后综合考虑，场外运距综合考虑
8.综合单价包含建渣的装卸、外运、二次装卸转运、运输过程中的扬尘治理保护措施、政府部门的管理措施、政府补贴、场地租赁堆放、堆放过程中的摊平等所有费用
9.清单工程量为暂估工程量，实施时按照相关规定办理工程量收方手续，否则不得进入结算
10.其他：投标人应充分考虑满足招标文件、技术标准及要求，满足拆除方案、相关规范、验收规范、业主及相关主管部门的相关要求</t>
  </si>
  <si>
    <t>成品换气扇</t>
  </si>
  <si>
    <t>1.材料型号、规格：成品换气扇 300*300mm
2.安装方式：详见设计
3.其他：投标人应充分考虑满足招标文件、技术标准及要求，满足设计及国家有关现行施工及验收规范要求
4.部位：卫生间</t>
  </si>
  <si>
    <t>天棚喷刷仿瓷涂料</t>
  </si>
  <si>
    <t>1.基层类型：综合考虑
2.腻子种类：成品柔性耐水腻子膏
3.刮腻子要求：清理基层，满刮腻子两遍，刮平打磨
4.防护材料：封闭底漆，一遍；罩面清漆，一遍
5.涂料品种、刷漆遍数：天棚仿瓷涂料，两遍，喷涂均匀，颜色综合考虑
6.其他：投标人应充分考虑满足招标文件、技术标准及要求，满足设计及国家有关现行施工及验收规范要求</t>
  </si>
  <si>
    <t>1131.24</t>
  </si>
  <si>
    <t>模板</t>
  </si>
  <si>
    <t>1.支模高度：详见设计
2.模板类型：木模、组合钢模板、竹胶合板、复合模板、清水模板等综合
3.支架材料：钢管、竹、木支架综合
4.根据施工经验，现场实际情况和企业自身情况综合报价，不论采用何种支模方式，结算时不做调整
5.其他：满足设计及国家有关现行施工及验收规范要求
6.综合单价内包含模板支架及安拆、维修、维护、运输等费用
7.其他：投标人应充分考虑满足招标文件、技术标准及要求，满足设计及国家有关现行施工及验收规范要求</t>
  </si>
  <si>
    <t>三</t>
  </si>
  <si>
    <t>安全、文明施工费</t>
  </si>
  <si>
    <t>元</t>
  </si>
  <si>
    <t>1.计价基数：室外工程、总平+主体工程</t>
  </si>
  <si>
    <t>四</t>
  </si>
  <si>
    <t>税前造价</t>
  </si>
  <si>
    <t>室外工程、总平+主体工程+安全文明施工费</t>
  </si>
  <si>
    <t>五</t>
  </si>
  <si>
    <t>税金</t>
  </si>
  <si>
    <t>1.增值税及附加</t>
  </si>
  <si>
    <t>1.计价基数：税前造价</t>
  </si>
  <si>
    <t>六</t>
  </si>
  <si>
    <t>总价（税前造价+税金）</t>
  </si>
  <si>
    <r>
      <rPr>
        <b/>
        <sz val="11"/>
        <rFont val="宋体"/>
        <charset val="134"/>
      </rPr>
      <t>说明：
1、本清单综合单价包括（除甲供材料及设备外）但不限于：人工费、检测配合人工费；辅助材料费；小型机具费（水钻、空压机、料斗、磨儿机、钢筋制作设备等）；进度、质量保证措施费、管理费、利润等一切费用。
2、本工程为综合单价包干，不因任何原因调整。
3、本工程项目增值税税金以中标人实际开具的增值税专用发票按实计取，如中标人填报税率与实际开票税率不一致，以实际开票税率为准。
4、本工程安全文明施工费暂定243162.65元。结算时以主体工程的税前合价为基数按</t>
    </r>
    <r>
      <rPr>
        <b/>
        <u/>
        <sz val="11"/>
        <rFont val="宋体"/>
        <charset val="134"/>
      </rPr>
      <t>3.59</t>
    </r>
    <r>
      <rPr>
        <b/>
        <sz val="11"/>
        <rFont val="宋体"/>
        <charset val="134"/>
      </rPr>
      <t>%的比例计取。
5、甲供材料及设备内容：详附件二。</t>
    </r>
  </si>
  <si>
    <t>11080158、11080159工程
劳务分包清单报价表</t>
  </si>
  <si>
    <t>附件一</t>
  </si>
  <si>
    <r>
      <rPr>
        <b/>
        <u/>
        <sz val="16"/>
        <color rgb="FF000000"/>
        <rFont val="宋体"/>
        <charset val="134"/>
      </rPr>
      <t xml:space="preserve">11080158、11080159工程劳务分包 </t>
    </r>
    <r>
      <rPr>
        <b/>
        <sz val="16"/>
        <color rgb="FF000000"/>
        <rFont val="宋体"/>
        <charset val="134"/>
      </rPr>
      <t>项目甲供主材料明细表</t>
    </r>
  </si>
  <si>
    <t>编号</t>
  </si>
  <si>
    <t>材料名称</t>
  </si>
  <si>
    <t>规格、型号</t>
  </si>
  <si>
    <t>备注</t>
  </si>
  <si>
    <t>钢材</t>
  </si>
  <si>
    <t>综合</t>
  </si>
  <si>
    <t>钢筋</t>
  </si>
  <si>
    <t>HPB300 直径φ6-10mm</t>
  </si>
  <si>
    <t>HRB400 直径φ12-14mm</t>
  </si>
  <si>
    <t>无纺布</t>
  </si>
  <si>
    <t>白水泥</t>
  </si>
  <si>
    <t>水泥</t>
  </si>
  <si>
    <t>32.5</t>
  </si>
  <si>
    <t>42.5</t>
  </si>
  <si>
    <t>粗砂</t>
  </si>
  <si>
    <t>细砂</t>
  </si>
  <si>
    <t>特细砂</t>
  </si>
  <si>
    <t>碎石</t>
  </si>
  <si>
    <t>5~20mm</t>
  </si>
  <si>
    <t>20~50mm</t>
  </si>
  <si>
    <t>20~60mm</t>
  </si>
  <si>
    <t>天然砂砾石</t>
  </si>
  <si>
    <t>豆石</t>
  </si>
  <si>
    <t>5~10mm</t>
  </si>
  <si>
    <t>20~40mm</t>
  </si>
  <si>
    <t>级配砂砾石</t>
  </si>
  <si>
    <t>5~32</t>
  </si>
  <si>
    <t>标准砖</t>
  </si>
  <si>
    <t>缸砖</t>
  </si>
  <si>
    <t>烧结空心砖</t>
  </si>
  <si>
    <t>墙砖</t>
  </si>
  <si>
    <t>地砖</t>
  </si>
  <si>
    <t>屋脊挡雨板</t>
  </si>
  <si>
    <t>WD-3</t>
  </si>
  <si>
    <t>檐口堵头板</t>
  </si>
  <si>
    <t>WD-1</t>
  </si>
  <si>
    <t>纸面石膏板</t>
  </si>
  <si>
    <t>12mm厚</t>
  </si>
  <si>
    <t>铝合金扣板</t>
  </si>
  <si>
    <t>屋脊堵头</t>
  </si>
  <si>
    <t>WD-2</t>
  </si>
  <si>
    <t>屋脊板</t>
  </si>
  <si>
    <t>2mm</t>
  </si>
  <si>
    <t>轻钢龙骨</t>
  </si>
  <si>
    <t>75×50</t>
  </si>
  <si>
    <t>75×40</t>
  </si>
  <si>
    <t>装配式U形轻钢龙骨</t>
  </si>
  <si>
    <t>亚光油漆</t>
  </si>
  <si>
    <t>乳胶漆底漆</t>
  </si>
  <si>
    <t>无机涂料底漆</t>
  </si>
  <si>
    <t>乳胶漆面漆</t>
  </si>
  <si>
    <t>无机涂料面漆</t>
  </si>
  <si>
    <t>自流平底漆</t>
  </si>
  <si>
    <t>自流平面漆</t>
  </si>
  <si>
    <t>醇酸磁漆</t>
  </si>
  <si>
    <t>酚醛调和漆</t>
  </si>
  <si>
    <t>各色</t>
  </si>
  <si>
    <t>仿瓷涂料</t>
  </si>
  <si>
    <t>红丹酚醛防锈漆</t>
  </si>
  <si>
    <t>防火漆</t>
  </si>
  <si>
    <t>环氧富锌防锈漆</t>
  </si>
  <si>
    <t>成品柔性耐水腻子膏</t>
  </si>
  <si>
    <t>屋面保护涂料</t>
  </si>
  <si>
    <t>成品腻子膏</t>
  </si>
  <si>
    <t>一般型(Y)</t>
  </si>
  <si>
    <t>成品铸铁篦子 400mm宽</t>
  </si>
  <si>
    <t>成品零星钢构件综合</t>
  </si>
  <si>
    <t>商品混凝土</t>
  </si>
  <si>
    <t>C25</t>
  </si>
  <si>
    <t>C20 P6</t>
  </si>
  <si>
    <t>C20</t>
  </si>
  <si>
    <t>彩色透水混凝土</t>
  </si>
  <si>
    <t>C30</t>
  </si>
  <si>
    <t>C15</t>
  </si>
  <si>
    <t>C10</t>
  </si>
  <si>
    <t>干混抹灰砂浆 M15</t>
  </si>
  <si>
    <t>干混抹灰砂浆 M20</t>
  </si>
  <si>
    <t>干混抹灰砂浆 M5</t>
  </si>
  <si>
    <t>干混砌筑砂浆 M5</t>
  </si>
  <si>
    <t>干混砌筑砂浆</t>
  </si>
  <si>
    <t>干混地面砂浆 M20</t>
  </si>
  <si>
    <t>干混地面砂浆 M15</t>
  </si>
  <si>
    <t>干混地面砂浆 M5</t>
  </si>
  <si>
    <t>干混地面砂浆</t>
  </si>
  <si>
    <t>成品换气扇 300*300mm</t>
  </si>
</sst>
</file>

<file path=xl/styles.xml><?xml version="1.0" encoding="utf-8"?>
<styleSheet xmlns="http://schemas.openxmlformats.org/spreadsheetml/2006/main" xmlns:mc="http://schemas.openxmlformats.org/markup-compatibility/2006" xmlns:xr9="http://schemas.microsoft.com/office/spreadsheetml/2016/revision9" mc:Ignorable="xr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00_ "/>
    <numFmt numFmtId="178" formatCode="0.00;[Red]0.00"/>
    <numFmt numFmtId="179" formatCode="[DBNum2][$RMB]General;[Red][DBNum2][$RMB]General"/>
  </numFmts>
  <fonts count="44">
    <font>
      <sz val="11"/>
      <color theme="1"/>
      <name val="宋体"/>
      <charset val="134"/>
      <scheme val="minor"/>
    </font>
    <font>
      <sz val="11"/>
      <name val="微软雅黑"/>
      <charset val="134"/>
    </font>
    <font>
      <sz val="10"/>
      <name val="Arial"/>
      <charset val="0"/>
    </font>
    <font>
      <sz val="12"/>
      <name val="Arial"/>
      <charset val="0"/>
    </font>
    <font>
      <sz val="11"/>
      <name val="Arial"/>
      <charset val="0"/>
    </font>
    <font>
      <sz val="12"/>
      <name val="宋体"/>
      <charset val="134"/>
    </font>
    <font>
      <b/>
      <u/>
      <sz val="16"/>
      <color rgb="FF000000"/>
      <name val="宋体"/>
      <charset val="134"/>
    </font>
    <font>
      <b/>
      <sz val="12"/>
      <color indexed="8"/>
      <name val="黑体"/>
      <charset val="134"/>
    </font>
    <font>
      <sz val="11"/>
      <color indexed="8"/>
      <name val="宋体"/>
      <charset val="134"/>
    </font>
    <font>
      <sz val="11"/>
      <name val="宋体"/>
      <charset val="134"/>
    </font>
    <font>
      <sz val="11"/>
      <name val="宋体"/>
      <charset val="134"/>
      <scheme val="minor"/>
    </font>
    <font>
      <b/>
      <sz val="12"/>
      <name val="宋体"/>
      <charset val="134"/>
    </font>
    <font>
      <sz val="10"/>
      <name val="宋体"/>
      <charset val="134"/>
    </font>
    <font>
      <b/>
      <sz val="11"/>
      <name val="宋体"/>
      <charset val="134"/>
    </font>
    <font>
      <sz val="20"/>
      <name val="宋体"/>
      <charset val="134"/>
      <scheme val="minor"/>
    </font>
    <font>
      <sz val="10"/>
      <color theme="1"/>
      <name val="宋体"/>
      <charset val="134"/>
      <scheme val="minor"/>
    </font>
    <font>
      <b/>
      <sz val="11"/>
      <name val="??_GB2312"/>
      <charset val="0"/>
    </font>
    <font>
      <u/>
      <sz val="22"/>
      <color rgb="FF000000"/>
      <name val="宋体"/>
      <charset val="134"/>
    </font>
    <font>
      <sz val="22"/>
      <color indexed="0"/>
      <name val="宋体"/>
      <charset val="134"/>
    </font>
    <font>
      <b/>
      <sz val="26"/>
      <color indexed="0"/>
      <name val="宋体"/>
      <charset val="134"/>
    </font>
    <font>
      <sz val="12"/>
      <color indexed="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color theme="1"/>
      <name val="宋体"/>
      <charset val="134"/>
      <scheme val="minor"/>
    </font>
    <font>
      <b/>
      <sz val="16"/>
      <color rgb="FF000000"/>
      <name val="宋体"/>
      <charset val="134"/>
    </font>
    <font>
      <b/>
      <u/>
      <sz val="11"/>
      <name val="宋体"/>
      <charset val="134"/>
    </font>
    <font>
      <sz val="22"/>
      <color rgb="FF000000"/>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0" fillId="2" borderId="4" applyNumberFormat="0" applyFont="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5" applyNumberFormat="0" applyFill="0" applyAlignment="0" applyProtection="0">
      <alignment vertical="center"/>
    </xf>
    <xf numFmtId="0" fontId="27" fillId="0" borderId="5" applyNumberFormat="0" applyFill="0" applyAlignment="0" applyProtection="0">
      <alignment vertical="center"/>
    </xf>
    <xf numFmtId="0" fontId="28" fillId="0" borderId="6" applyNumberFormat="0" applyFill="0" applyAlignment="0" applyProtection="0">
      <alignment vertical="center"/>
    </xf>
    <xf numFmtId="0" fontId="28" fillId="0" borderId="0" applyNumberFormat="0" applyFill="0" applyBorder="0" applyAlignment="0" applyProtection="0">
      <alignment vertical="center"/>
    </xf>
    <xf numFmtId="0" fontId="29" fillId="3" borderId="7" applyNumberFormat="0" applyAlignment="0" applyProtection="0">
      <alignment vertical="center"/>
    </xf>
    <xf numFmtId="0" fontId="30" fillId="4" borderId="8" applyNumberFormat="0" applyAlignment="0" applyProtection="0">
      <alignment vertical="center"/>
    </xf>
    <xf numFmtId="0" fontId="31" fillId="4" borderId="7" applyNumberFormat="0" applyAlignment="0" applyProtection="0">
      <alignment vertical="center"/>
    </xf>
    <xf numFmtId="0" fontId="32" fillId="5" borderId="9" applyNumberFormat="0" applyAlignment="0" applyProtection="0">
      <alignment vertical="center"/>
    </xf>
    <xf numFmtId="0" fontId="33" fillId="0" borderId="10" applyNumberFormat="0" applyFill="0" applyAlignment="0" applyProtection="0">
      <alignment vertical="center"/>
    </xf>
    <xf numFmtId="0" fontId="34" fillId="0" borderId="11" applyNumberFormat="0" applyFill="0" applyAlignment="0" applyProtection="0">
      <alignment vertical="center"/>
    </xf>
    <xf numFmtId="0" fontId="35" fillId="6" borderId="0" applyNumberFormat="0" applyBorder="0" applyAlignment="0" applyProtection="0">
      <alignment vertical="center"/>
    </xf>
    <xf numFmtId="0" fontId="36" fillId="7" borderId="0" applyNumberFormat="0" applyBorder="0" applyAlignment="0" applyProtection="0">
      <alignment vertical="center"/>
    </xf>
    <xf numFmtId="0" fontId="37" fillId="8" borderId="0" applyNumberFormat="0" applyBorder="0" applyAlignment="0" applyProtection="0">
      <alignment vertical="center"/>
    </xf>
    <xf numFmtId="0" fontId="38" fillId="9" borderId="0" applyNumberFormat="0" applyBorder="0" applyAlignment="0" applyProtection="0">
      <alignment vertical="center"/>
    </xf>
    <xf numFmtId="0" fontId="39" fillId="10" borderId="0" applyNumberFormat="0" applyBorder="0" applyAlignment="0" applyProtection="0">
      <alignment vertical="center"/>
    </xf>
    <xf numFmtId="0" fontId="39" fillId="11" borderId="0" applyNumberFormat="0" applyBorder="0" applyAlignment="0" applyProtection="0">
      <alignment vertical="center"/>
    </xf>
    <xf numFmtId="0" fontId="38" fillId="12" borderId="0" applyNumberFormat="0" applyBorder="0" applyAlignment="0" applyProtection="0">
      <alignment vertical="center"/>
    </xf>
    <xf numFmtId="0" fontId="38" fillId="13" borderId="0" applyNumberFormat="0" applyBorder="0" applyAlignment="0" applyProtection="0">
      <alignment vertical="center"/>
    </xf>
    <xf numFmtId="0" fontId="39" fillId="14" borderId="0" applyNumberFormat="0" applyBorder="0" applyAlignment="0" applyProtection="0">
      <alignment vertical="center"/>
    </xf>
    <xf numFmtId="0" fontId="39" fillId="15" borderId="0" applyNumberFormat="0" applyBorder="0" applyAlignment="0" applyProtection="0">
      <alignment vertical="center"/>
    </xf>
    <xf numFmtId="0" fontId="38" fillId="16" borderId="0" applyNumberFormat="0" applyBorder="0" applyAlignment="0" applyProtection="0">
      <alignment vertical="center"/>
    </xf>
    <xf numFmtId="0" fontId="38" fillId="17" borderId="0" applyNumberFormat="0" applyBorder="0" applyAlignment="0" applyProtection="0">
      <alignment vertical="center"/>
    </xf>
    <xf numFmtId="0" fontId="39" fillId="18" borderId="0" applyNumberFormat="0" applyBorder="0" applyAlignment="0" applyProtection="0">
      <alignment vertical="center"/>
    </xf>
    <xf numFmtId="0" fontId="39" fillId="19" borderId="0" applyNumberFormat="0" applyBorder="0" applyAlignment="0" applyProtection="0">
      <alignment vertical="center"/>
    </xf>
    <xf numFmtId="0" fontId="38" fillId="20" borderId="0" applyNumberFormat="0" applyBorder="0" applyAlignment="0" applyProtection="0">
      <alignment vertical="center"/>
    </xf>
    <xf numFmtId="0" fontId="38" fillId="21" borderId="0" applyNumberFormat="0" applyBorder="0" applyAlignment="0" applyProtection="0">
      <alignment vertical="center"/>
    </xf>
    <xf numFmtId="0" fontId="39" fillId="22" borderId="0" applyNumberFormat="0" applyBorder="0" applyAlignment="0" applyProtection="0">
      <alignment vertical="center"/>
    </xf>
    <xf numFmtId="0" fontId="39" fillId="23" borderId="0" applyNumberFormat="0" applyBorder="0" applyAlignment="0" applyProtection="0">
      <alignment vertical="center"/>
    </xf>
    <xf numFmtId="0" fontId="38" fillId="24" borderId="0" applyNumberFormat="0" applyBorder="0" applyAlignment="0" applyProtection="0">
      <alignment vertical="center"/>
    </xf>
    <xf numFmtId="0" fontId="38" fillId="25" borderId="0" applyNumberFormat="0" applyBorder="0" applyAlignment="0" applyProtection="0">
      <alignment vertical="center"/>
    </xf>
    <xf numFmtId="0" fontId="39" fillId="26" borderId="0" applyNumberFormat="0" applyBorder="0" applyAlignment="0" applyProtection="0">
      <alignment vertical="center"/>
    </xf>
    <xf numFmtId="0" fontId="39" fillId="27" borderId="0" applyNumberFormat="0" applyBorder="0" applyAlignment="0" applyProtection="0">
      <alignment vertical="center"/>
    </xf>
    <xf numFmtId="0" fontId="38" fillId="28" borderId="0" applyNumberFormat="0" applyBorder="0" applyAlignment="0" applyProtection="0">
      <alignment vertical="center"/>
    </xf>
    <xf numFmtId="0" fontId="38" fillId="29" borderId="0" applyNumberFormat="0" applyBorder="0" applyAlignment="0" applyProtection="0">
      <alignment vertical="center"/>
    </xf>
    <xf numFmtId="0" fontId="39" fillId="30" borderId="0" applyNumberFormat="0" applyBorder="0" applyAlignment="0" applyProtection="0">
      <alignment vertical="center"/>
    </xf>
    <xf numFmtId="0" fontId="39" fillId="31" borderId="0" applyNumberFormat="0" applyBorder="0" applyAlignment="0" applyProtection="0">
      <alignment vertical="center"/>
    </xf>
    <xf numFmtId="0" fontId="38" fillId="32" borderId="0" applyNumberFormat="0" applyBorder="0" applyAlignment="0" applyProtection="0">
      <alignment vertical="center"/>
    </xf>
    <xf numFmtId="0" fontId="5" fillId="0" borderId="0">
      <alignment vertical="center"/>
    </xf>
    <xf numFmtId="0" fontId="0" fillId="0" borderId="0">
      <alignment vertical="center"/>
    </xf>
    <xf numFmtId="0" fontId="40" fillId="0" borderId="0"/>
  </cellStyleXfs>
  <cellXfs count="91">
    <xf numFmtId="0" fontId="0" fillId="0" borderId="0" xfId="0"/>
    <xf numFmtId="0" fontId="1" fillId="0" borderId="0" xfId="0" applyFont="1" applyFill="1" applyBorder="1" applyAlignment="1">
      <alignment vertical="center"/>
    </xf>
    <xf numFmtId="0" fontId="2" fillId="0" borderId="0" xfId="0" applyFont="1" applyFill="1" applyBorder="1" applyAlignment="1"/>
    <xf numFmtId="0" fontId="3" fillId="0" borderId="0" xfId="0" applyFont="1" applyFill="1" applyBorder="1" applyAlignment="1"/>
    <xf numFmtId="0" fontId="4" fillId="0" borderId="0" xfId="0" applyFont="1" applyFill="1" applyBorder="1" applyAlignment="1"/>
    <xf numFmtId="0" fontId="2" fillId="0" borderId="0" xfId="0" applyFont="1" applyFill="1" applyBorder="1" applyAlignment="1">
      <alignment horizontal="center"/>
    </xf>
    <xf numFmtId="0" fontId="5" fillId="0" borderId="0" xfId="0" applyFont="1" applyFill="1" applyAlignment="1">
      <alignment horizontal="left" vertical="center"/>
    </xf>
    <xf numFmtId="0" fontId="6" fillId="0" borderId="0" xfId="0" applyNumberFormat="1" applyFont="1" applyFill="1" applyAlignment="1" applyProtection="1">
      <alignment horizontal="center" vertical="center" wrapText="1" readingOrder="1"/>
    </xf>
    <xf numFmtId="0" fontId="7" fillId="0" borderId="1" xfId="0" applyNumberFormat="1" applyFont="1" applyFill="1" applyBorder="1" applyAlignment="1" applyProtection="1">
      <alignment horizontal="center" vertical="center" wrapText="1" readingOrder="1"/>
    </xf>
    <xf numFmtId="0" fontId="4" fillId="0" borderId="1" xfId="0" applyFont="1" applyFill="1" applyBorder="1" applyAlignment="1">
      <alignment horizontal="center" vertical="center"/>
    </xf>
    <xf numFmtId="0" fontId="8" fillId="0" borderId="1" xfId="0" applyNumberFormat="1" applyFont="1" applyFill="1" applyBorder="1" applyAlignment="1" applyProtection="1">
      <alignment vertical="center" wrapText="1"/>
    </xf>
    <xf numFmtId="0" fontId="8" fillId="0" borderId="1" xfId="0" applyNumberFormat="1" applyFont="1" applyFill="1" applyBorder="1" applyAlignment="1" applyProtection="1">
      <alignment horizontal="center" vertical="center" wrapText="1"/>
    </xf>
    <xf numFmtId="0" fontId="8" fillId="0" borderId="1" xfId="0" applyNumberFormat="1" applyFont="1" applyFill="1" applyBorder="1" applyAlignment="1" applyProtection="1">
      <alignment horizontal="center" vertical="center" wrapText="1" readingOrder="1"/>
    </xf>
    <xf numFmtId="0" fontId="9" fillId="0" borderId="0" xfId="0" applyFont="1" applyFill="1" applyBorder="1" applyAlignment="1"/>
    <xf numFmtId="0" fontId="9" fillId="0" borderId="1" xfId="0" applyNumberFormat="1" applyFont="1" applyFill="1" applyBorder="1" applyAlignment="1" applyProtection="1">
      <alignment vertical="center" wrapText="1"/>
    </xf>
    <xf numFmtId="0" fontId="9" fillId="0" borderId="1" xfId="0" applyNumberFormat="1" applyFont="1" applyFill="1" applyBorder="1" applyAlignment="1" applyProtection="1">
      <alignment horizontal="center" vertical="center" wrapText="1"/>
    </xf>
    <xf numFmtId="0" fontId="10" fillId="0" borderId="0" xfId="0" applyFont="1" applyAlignment="1">
      <alignment wrapText="1"/>
    </xf>
    <xf numFmtId="0" fontId="11" fillId="0" borderId="0" xfId="0" applyFont="1" applyFill="1" applyBorder="1" applyAlignment="1">
      <alignment horizontal="center" vertical="center"/>
    </xf>
    <xf numFmtId="0" fontId="12" fillId="0" borderId="0" xfId="0" applyFont="1" applyFill="1" applyBorder="1" applyAlignment="1">
      <alignment horizontal="center" vertical="center"/>
    </xf>
    <xf numFmtId="0" fontId="12" fillId="0" borderId="0" xfId="0" applyFont="1" applyFill="1" applyBorder="1" applyAlignment="1">
      <alignment vertical="center"/>
    </xf>
    <xf numFmtId="0" fontId="11" fillId="0" borderId="0" xfId="0" applyFont="1" applyFill="1" applyBorder="1" applyAlignment="1">
      <alignment vertical="center"/>
    </xf>
    <xf numFmtId="0" fontId="13" fillId="0" borderId="0" xfId="0" applyFont="1" applyFill="1" applyBorder="1" applyAlignment="1">
      <alignment vertical="center"/>
    </xf>
    <xf numFmtId="0" fontId="13" fillId="0" borderId="0" xfId="0" applyFont="1" applyFill="1" applyBorder="1" applyAlignment="1"/>
    <xf numFmtId="0" fontId="9" fillId="0" borderId="0" xfId="0" applyFont="1" applyFill="1" applyBorder="1" applyAlignment="1">
      <alignment vertical="center"/>
    </xf>
    <xf numFmtId="0" fontId="10" fillId="0" borderId="0" xfId="0" applyFont="1" applyAlignment="1">
      <alignment horizontal="center" vertical="center" wrapText="1"/>
    </xf>
    <xf numFmtId="0" fontId="10" fillId="0" borderId="0" xfId="0" applyFont="1" applyAlignment="1">
      <alignment horizontal="left" vertical="center" wrapText="1"/>
    </xf>
    <xf numFmtId="176" fontId="10" fillId="0" borderId="0" xfId="0" applyNumberFormat="1" applyFont="1" applyAlignment="1">
      <alignment horizontal="center" vertical="center" wrapText="1"/>
    </xf>
    <xf numFmtId="177" fontId="10" fillId="0" borderId="0" xfId="0" applyNumberFormat="1" applyFont="1" applyAlignment="1">
      <alignment horizontal="center" vertical="center" wrapText="1"/>
    </xf>
    <xf numFmtId="0" fontId="14" fillId="0" borderId="0" xfId="0" applyFont="1" applyBorder="1" applyAlignment="1">
      <alignment horizontal="center" wrapText="1"/>
    </xf>
    <xf numFmtId="177" fontId="14" fillId="0" borderId="0" xfId="0" applyNumberFormat="1" applyFont="1" applyBorder="1" applyAlignment="1">
      <alignment horizontal="center" wrapText="1"/>
    </xf>
    <xf numFmtId="0" fontId="11" fillId="0" borderId="1" xfId="0" applyFont="1" applyFill="1" applyBorder="1" applyAlignment="1">
      <alignment horizontal="center" vertical="center"/>
    </xf>
    <xf numFmtId="178" fontId="11" fillId="0" borderId="1" xfId="0" applyNumberFormat="1" applyFont="1" applyFill="1" applyBorder="1" applyAlignment="1">
      <alignment horizontal="center" vertical="center"/>
    </xf>
    <xf numFmtId="177" fontId="11" fillId="0" borderId="1" xfId="0" applyNumberFormat="1" applyFont="1" applyFill="1" applyBorder="1" applyAlignment="1">
      <alignment horizontal="center" vertical="center" wrapText="1"/>
    </xf>
    <xf numFmtId="177" fontId="11" fillId="0" borderId="1" xfId="0" applyNumberFormat="1" applyFont="1" applyFill="1" applyBorder="1" applyAlignment="1">
      <alignment horizontal="center" vertical="center"/>
    </xf>
    <xf numFmtId="0" fontId="11" fillId="0" borderId="1" xfId="0" applyFont="1" applyFill="1" applyBorder="1" applyAlignment="1">
      <alignment horizontal="center" vertical="center" wrapText="1"/>
    </xf>
    <xf numFmtId="0" fontId="11" fillId="0" borderId="1" xfId="0" applyFont="1" applyFill="1" applyBorder="1" applyAlignment="1">
      <alignment horizontal="left" vertical="center" wrapText="1"/>
    </xf>
    <xf numFmtId="0" fontId="12" fillId="0" borderId="1" xfId="0" applyFont="1" applyFill="1" applyBorder="1" applyAlignment="1">
      <alignment horizontal="center" vertical="center"/>
    </xf>
    <xf numFmtId="0" fontId="12" fillId="0" borderId="2" xfId="51" applyFont="1" applyFill="1" applyBorder="1" applyAlignment="1">
      <alignment horizontal="left" vertical="center" wrapText="1"/>
    </xf>
    <xf numFmtId="0" fontId="12" fillId="0" borderId="2" xfId="51" applyFont="1" applyFill="1" applyBorder="1" applyAlignment="1">
      <alignment horizontal="center" vertical="center" wrapText="1"/>
    </xf>
    <xf numFmtId="177" fontId="12" fillId="0" borderId="1" xfId="0" applyNumberFormat="1" applyFont="1" applyFill="1" applyBorder="1" applyAlignment="1">
      <alignment horizontal="center" vertical="center"/>
    </xf>
    <xf numFmtId="0" fontId="12" fillId="0" borderId="1" xfId="0" applyFont="1" applyFill="1" applyBorder="1" applyAlignment="1">
      <alignment horizontal="left" vertical="center" wrapText="1"/>
    </xf>
    <xf numFmtId="177" fontId="12" fillId="0" borderId="1" xfId="0" applyNumberFormat="1" applyFont="1" applyFill="1" applyBorder="1" applyAlignment="1">
      <alignment horizontal="center" vertical="center" wrapText="1"/>
    </xf>
    <xf numFmtId="177" fontId="15" fillId="0" borderId="1" xfId="0" applyNumberFormat="1" applyFont="1" applyFill="1" applyBorder="1" applyAlignment="1">
      <alignment horizontal="center" vertical="center"/>
    </xf>
    <xf numFmtId="0" fontId="11" fillId="0" borderId="2" xfId="51" applyFont="1" applyFill="1" applyBorder="1" applyAlignment="1">
      <alignment horizontal="center" vertical="center" wrapText="1"/>
    </xf>
    <xf numFmtId="177" fontId="11" fillId="0" borderId="2" xfId="51" applyNumberFormat="1" applyFont="1" applyFill="1" applyBorder="1" applyAlignment="1">
      <alignment horizontal="center" vertical="center" wrapText="1"/>
    </xf>
    <xf numFmtId="0" fontId="12" fillId="0" borderId="1" xfId="51" applyFont="1" applyFill="1" applyBorder="1" applyAlignment="1">
      <alignment horizontal="center" vertical="center" wrapText="1"/>
    </xf>
    <xf numFmtId="0" fontId="12" fillId="0" borderId="1" xfId="51" applyFont="1" applyFill="1" applyBorder="1" applyAlignment="1">
      <alignment horizontal="left" vertical="center" wrapText="1"/>
    </xf>
    <xf numFmtId="0" fontId="9" fillId="0" borderId="1" xfId="0" applyFont="1" applyFill="1" applyBorder="1" applyAlignment="1">
      <alignment horizontal="center" vertical="center"/>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178" fontId="13" fillId="0" borderId="1" xfId="0" applyNumberFormat="1" applyFont="1" applyFill="1" applyBorder="1" applyAlignment="1">
      <alignment vertical="center" wrapText="1"/>
    </xf>
    <xf numFmtId="10" fontId="13" fillId="0" borderId="1" xfId="0" applyNumberFormat="1" applyFont="1" applyFill="1" applyBorder="1" applyAlignment="1">
      <alignment horizontal="center" vertical="center"/>
    </xf>
    <xf numFmtId="177" fontId="13" fillId="0" borderId="1" xfId="0" applyNumberFormat="1" applyFont="1" applyFill="1" applyBorder="1" applyAlignment="1">
      <alignment horizontal="center" vertical="center"/>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xf>
    <xf numFmtId="178" fontId="13" fillId="0" borderId="1" xfId="0" applyNumberFormat="1" applyFont="1" applyFill="1" applyBorder="1" applyAlignment="1">
      <alignment horizontal="right" vertical="center" wrapText="1"/>
    </xf>
    <xf numFmtId="0" fontId="13" fillId="0" borderId="1" xfId="0" applyFont="1" applyFill="1" applyBorder="1" applyAlignment="1">
      <alignment horizontal="right" vertical="center" wrapText="1"/>
    </xf>
    <xf numFmtId="177" fontId="13" fillId="0" borderId="1" xfId="0" applyNumberFormat="1" applyFont="1" applyFill="1" applyBorder="1" applyAlignment="1">
      <alignment horizontal="center" vertical="center" wrapText="1"/>
    </xf>
    <xf numFmtId="0" fontId="13" fillId="0" borderId="1" xfId="0" applyFont="1" applyFill="1" applyBorder="1" applyAlignment="1">
      <alignment horizontal="left" vertical="center"/>
    </xf>
    <xf numFmtId="0" fontId="13" fillId="0" borderId="1" xfId="0" applyFont="1" applyFill="1" applyBorder="1" applyAlignment="1">
      <alignment horizontal="left" vertical="top" wrapText="1"/>
    </xf>
    <xf numFmtId="0" fontId="16" fillId="0" borderId="1" xfId="0" applyFont="1" applyFill="1" applyBorder="1" applyAlignment="1">
      <alignment horizontal="center" vertical="top" wrapText="1"/>
    </xf>
    <xf numFmtId="0" fontId="16" fillId="0" borderId="1" xfId="0" applyFont="1" applyFill="1" applyBorder="1" applyAlignment="1">
      <alignment horizontal="left" vertical="top" wrapText="1"/>
    </xf>
    <xf numFmtId="177" fontId="16" fillId="0" borderId="1" xfId="0" applyNumberFormat="1" applyFont="1" applyFill="1" applyBorder="1" applyAlignment="1">
      <alignment horizontal="center" vertical="top" wrapText="1"/>
    </xf>
    <xf numFmtId="0" fontId="9" fillId="0" borderId="0" xfId="0" applyFont="1" applyFill="1" applyBorder="1" applyAlignment="1">
      <alignment horizontal="center" vertical="center"/>
    </xf>
    <xf numFmtId="0" fontId="13" fillId="0" borderId="0" xfId="0" applyFont="1" applyFill="1" applyBorder="1" applyAlignment="1">
      <alignment horizontal="center" vertical="center"/>
    </xf>
    <xf numFmtId="178" fontId="9" fillId="0" borderId="0" xfId="0" applyNumberFormat="1" applyFont="1" applyFill="1" applyBorder="1" applyAlignment="1">
      <alignment horizontal="right" vertical="center"/>
    </xf>
    <xf numFmtId="177" fontId="9" fillId="0" borderId="0" xfId="0" applyNumberFormat="1" applyFont="1" applyFill="1" applyBorder="1" applyAlignment="1">
      <alignment horizontal="center" vertical="center"/>
    </xf>
    <xf numFmtId="0" fontId="9" fillId="0" borderId="0" xfId="0" applyFont="1" applyFill="1" applyBorder="1" applyAlignment="1">
      <alignment horizontal="left" vertical="center"/>
    </xf>
    <xf numFmtId="177" fontId="10" fillId="0" borderId="0" xfId="0" applyNumberFormat="1" applyFont="1" applyAlignment="1">
      <alignment wrapText="1"/>
    </xf>
    <xf numFmtId="177" fontId="11" fillId="0" borderId="0" xfId="0" applyNumberFormat="1" applyFont="1" applyFill="1" applyBorder="1" applyAlignment="1">
      <alignment horizontal="center" vertical="center"/>
    </xf>
    <xf numFmtId="177" fontId="12" fillId="0" borderId="0" xfId="0" applyNumberFormat="1" applyFont="1" applyFill="1" applyBorder="1" applyAlignment="1">
      <alignment horizontal="center" vertical="center"/>
    </xf>
    <xf numFmtId="177" fontId="12" fillId="0" borderId="0" xfId="0" applyNumberFormat="1" applyFont="1" applyFill="1" applyBorder="1" applyAlignment="1">
      <alignment vertical="center"/>
    </xf>
    <xf numFmtId="177" fontId="11" fillId="0" borderId="0" xfId="0" applyNumberFormat="1" applyFont="1" applyFill="1" applyBorder="1" applyAlignment="1">
      <alignment vertical="center"/>
    </xf>
    <xf numFmtId="177" fontId="13" fillId="0" borderId="0" xfId="0" applyNumberFormat="1" applyFont="1" applyFill="1" applyBorder="1" applyAlignment="1">
      <alignment vertical="center"/>
    </xf>
    <xf numFmtId="177" fontId="13" fillId="0" borderId="0" xfId="0" applyNumberFormat="1" applyFont="1" applyFill="1" applyBorder="1" applyAlignment="1"/>
    <xf numFmtId="0" fontId="0" fillId="0" borderId="0" xfId="0" applyFill="1" applyAlignment="1">
      <alignment vertical="center"/>
    </xf>
    <xf numFmtId="0" fontId="17" fillId="0" borderId="0" xfId="0" applyFont="1" applyFill="1" applyAlignment="1">
      <alignment horizontal="center" vertical="center" wrapText="1"/>
    </xf>
    <xf numFmtId="0" fontId="18" fillId="0" borderId="0" xfId="0" applyFont="1" applyFill="1" applyAlignment="1">
      <alignment horizontal="center" vertical="center" wrapText="1"/>
    </xf>
    <xf numFmtId="0" fontId="19" fillId="0" borderId="0" xfId="0" applyFont="1" applyFill="1" applyAlignment="1">
      <alignment horizontal="center" vertical="center" wrapText="1"/>
    </xf>
    <xf numFmtId="0" fontId="20" fillId="0" borderId="0" xfId="0" applyFont="1" applyFill="1" applyAlignment="1">
      <alignment horizontal="left" wrapText="1"/>
    </xf>
    <xf numFmtId="0" fontId="20" fillId="0" borderId="0" xfId="0" applyFont="1" applyFill="1" applyAlignment="1">
      <alignment wrapText="1"/>
    </xf>
    <xf numFmtId="177" fontId="20" fillId="0" borderId="3" xfId="0" applyNumberFormat="1" applyFont="1" applyFill="1" applyBorder="1" applyAlignment="1">
      <alignment horizontal="left" wrapText="1"/>
    </xf>
    <xf numFmtId="0" fontId="20" fillId="0" borderId="0" xfId="0" applyFont="1" applyFill="1" applyBorder="1" applyAlignment="1">
      <alignment horizontal="right" wrapText="1"/>
    </xf>
    <xf numFmtId="179" fontId="20" fillId="0" borderId="0" xfId="0" applyNumberFormat="1" applyFont="1" applyFill="1" applyBorder="1" applyAlignment="1">
      <alignment wrapText="1"/>
    </xf>
    <xf numFmtId="179" fontId="20" fillId="0" borderId="3" xfId="0" applyNumberFormat="1" applyFont="1" applyFill="1" applyBorder="1" applyAlignment="1">
      <alignment horizontal="left" wrapText="1"/>
    </xf>
    <xf numFmtId="0" fontId="20" fillId="0" borderId="0" xfId="0" applyFont="1" applyFill="1" applyBorder="1" applyAlignment="1">
      <alignment wrapText="1"/>
    </xf>
    <xf numFmtId="0" fontId="20" fillId="0" borderId="0" xfId="0" applyFont="1" applyFill="1" applyBorder="1" applyAlignment="1">
      <alignment horizontal="center" wrapText="1"/>
    </xf>
    <xf numFmtId="0" fontId="20" fillId="0" borderId="0" xfId="0" applyFont="1" applyFill="1" applyBorder="1" applyAlignment="1">
      <alignment horizontal="left" wrapText="1"/>
    </xf>
    <xf numFmtId="0" fontId="20" fillId="0" borderId="0" xfId="0" applyFont="1" applyFill="1" applyBorder="1" applyAlignment="1">
      <alignment horizontal="center" vertical="center" wrapText="1"/>
    </xf>
    <xf numFmtId="0" fontId="20" fillId="0" borderId="3" xfId="0" applyFont="1" applyFill="1" applyBorder="1" applyAlignment="1">
      <alignment horizontal="left" wrapText="1"/>
    </xf>
    <xf numFmtId="0" fontId="20" fillId="0" borderId="0" xfId="0" applyFont="1" applyFill="1" applyBorder="1" applyAlignment="1">
      <alignment horizontal="right"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3" xfId="50"/>
    <cellStyle name="Normal" xfId="51"/>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4"/>
  <sheetViews>
    <sheetView workbookViewId="0">
      <selection activeCell="J10" sqref="J10"/>
    </sheetView>
  </sheetViews>
  <sheetFormatPr defaultColWidth="9" defaultRowHeight="13.5" outlineLevelCol="2"/>
  <cols>
    <col min="1" max="1" width="27" style="75" customWidth="1"/>
    <col min="2" max="2" width="8.625" style="75" customWidth="1"/>
    <col min="3" max="3" width="52.375" style="75" customWidth="1"/>
    <col min="4" max="4" width="9" style="75"/>
    <col min="5" max="5" width="7.625" style="75" customWidth="1"/>
    <col min="6" max="16384" width="9" style="75"/>
  </cols>
  <sheetData>
    <row r="1" s="75" customFormat="1" ht="82" customHeight="1" spans="1:3">
      <c r="A1" s="76" t="s">
        <v>0</v>
      </c>
      <c r="B1" s="77"/>
      <c r="C1" s="77"/>
    </row>
    <row r="2" s="75" customFormat="1" ht="61" customHeight="1" spans="1:3">
      <c r="A2" s="78" t="s">
        <v>1</v>
      </c>
      <c r="B2" s="78"/>
      <c r="C2" s="78"/>
    </row>
    <row r="3" s="75" customFormat="1" ht="72" customHeight="1" spans="1:3">
      <c r="A3" s="79" t="s">
        <v>2</v>
      </c>
      <c r="B3" s="80" t="s">
        <v>3</v>
      </c>
      <c r="C3" s="81">
        <f>限价!G163</f>
        <v>7016495.4879201</v>
      </c>
    </row>
    <row r="4" s="75" customFormat="1" ht="41" customHeight="1" spans="1:3">
      <c r="A4" s="82" t="s">
        <v>4</v>
      </c>
      <c r="B4" s="83" t="s">
        <v>5</v>
      </c>
      <c r="C4" s="84">
        <f>C3</f>
        <v>7016495.4879201</v>
      </c>
    </row>
    <row r="5" s="75" customFormat="1" ht="37" customHeight="1" spans="1:3">
      <c r="A5" s="79" t="s">
        <v>6</v>
      </c>
      <c r="B5" s="85" t="s">
        <v>3</v>
      </c>
      <c r="C5" s="81">
        <f>限价!G162</f>
        <v>243162.6489201</v>
      </c>
    </row>
    <row r="6" s="75" customFormat="1" ht="43" customHeight="1" spans="1:3">
      <c r="A6" s="85"/>
      <c r="B6" s="85" t="s">
        <v>7</v>
      </c>
      <c r="C6" s="84">
        <f>C5</f>
        <v>243162.6489201</v>
      </c>
    </row>
    <row r="7" s="75" customFormat="1" ht="14.25" spans="1:3">
      <c r="A7" s="86"/>
      <c r="B7" s="87"/>
      <c r="C7" s="87"/>
    </row>
    <row r="8" s="75" customFormat="1" ht="14.25" spans="1:3">
      <c r="A8" s="87"/>
      <c r="B8" s="87"/>
      <c r="C8" s="87"/>
    </row>
    <row r="9" s="75" customFormat="1" ht="14.25" spans="1:3">
      <c r="A9" s="87" t="s">
        <v>4</v>
      </c>
      <c r="B9" s="88" t="s">
        <v>4</v>
      </c>
      <c r="C9" s="88"/>
    </row>
    <row r="10" s="75" customFormat="1" ht="84" customHeight="1" spans="1:3">
      <c r="A10" s="87" t="s">
        <v>8</v>
      </c>
      <c r="B10" s="89" t="s">
        <v>4</v>
      </c>
      <c r="C10" s="89"/>
    </row>
    <row r="11" s="75" customFormat="1" ht="48" customHeight="1" spans="1:3">
      <c r="A11" s="87" t="s">
        <v>9</v>
      </c>
      <c r="B11" s="89"/>
      <c r="C11" s="89"/>
    </row>
    <row r="12" s="75" customFormat="1" ht="42" customHeight="1" spans="1:3">
      <c r="A12" s="87" t="s">
        <v>10</v>
      </c>
      <c r="B12" s="89"/>
      <c r="C12" s="89"/>
    </row>
    <row r="13" s="75" customFormat="1" ht="14.25" spans="1:3">
      <c r="A13" s="87" t="s">
        <v>4</v>
      </c>
      <c r="B13" s="90"/>
      <c r="C13" s="90"/>
    </row>
    <row r="14" s="75" customFormat="1" ht="108" customHeight="1" spans="1:3">
      <c r="A14" s="82" t="s">
        <v>4</v>
      </c>
      <c r="B14" s="87" t="s">
        <v>11</v>
      </c>
      <c r="C14" s="87"/>
    </row>
  </sheetData>
  <mergeCells count="10">
    <mergeCell ref="A1:C1"/>
    <mergeCell ref="A2:C2"/>
    <mergeCell ref="B7:C7"/>
    <mergeCell ref="B8:C8"/>
    <mergeCell ref="B9:C9"/>
    <mergeCell ref="B10:C10"/>
    <mergeCell ref="B11:C11"/>
    <mergeCell ref="B12:C12"/>
    <mergeCell ref="B13:C13"/>
    <mergeCell ref="B14:C14"/>
  </mergeCells>
  <pageMargins left="0.747916666666667" right="0.275" top="0.66875" bottom="0.393055555555556" header="0.196527777777778" footer="0.5"/>
  <pageSetup paperSize="9" scale="90"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66"/>
  <sheetViews>
    <sheetView topLeftCell="A160" workbookViewId="0">
      <selection activeCell="F4" sqref="F4:F161"/>
    </sheetView>
  </sheetViews>
  <sheetFormatPr defaultColWidth="9" defaultRowHeight="13.5"/>
  <cols>
    <col min="1" max="1" width="6.25" style="24" customWidth="1"/>
    <col min="2" max="2" width="16.625" style="24" customWidth="1"/>
    <col min="3" max="3" width="41.375" style="25" customWidth="1"/>
    <col min="4" max="4" width="9" style="24"/>
    <col min="5" max="5" width="13" style="24" customWidth="1"/>
    <col min="6" max="7" width="13" style="26" customWidth="1"/>
    <col min="8" max="8" width="19.75" style="16" customWidth="1"/>
    <col min="9" max="9" width="9" style="16"/>
    <col min="10" max="10" width="9" style="68"/>
    <col min="11" max="11" width="11.125" style="16"/>
    <col min="12" max="16384" width="9" style="16"/>
  </cols>
  <sheetData>
    <row r="1" ht="57" customHeight="1" spans="1:8">
      <c r="A1" s="28" t="s">
        <v>12</v>
      </c>
      <c r="B1" s="28"/>
      <c r="C1" s="28"/>
      <c r="D1" s="28"/>
      <c r="E1" s="28"/>
      <c r="F1" s="28"/>
      <c r="G1" s="28"/>
      <c r="H1" s="28"/>
    </row>
    <row r="2" s="17" customFormat="1" ht="52" customHeight="1" spans="1:10">
      <c r="A2" s="30" t="s">
        <v>13</v>
      </c>
      <c r="B2" s="30" t="s">
        <v>14</v>
      </c>
      <c r="C2" s="30" t="s">
        <v>15</v>
      </c>
      <c r="D2" s="30" t="s">
        <v>16</v>
      </c>
      <c r="E2" s="31" t="s">
        <v>17</v>
      </c>
      <c r="F2" s="32" t="s">
        <v>18</v>
      </c>
      <c r="G2" s="33" t="s">
        <v>19</v>
      </c>
      <c r="H2" s="34" t="s">
        <v>20</v>
      </c>
      <c r="J2" s="69"/>
    </row>
    <row r="3" s="17" customFormat="1" ht="30" customHeight="1" spans="1:10">
      <c r="A3" s="30" t="s">
        <v>21</v>
      </c>
      <c r="B3" s="30" t="s">
        <v>22</v>
      </c>
      <c r="C3" s="30"/>
      <c r="D3" s="30"/>
      <c r="E3" s="30"/>
      <c r="F3" s="33"/>
      <c r="G3" s="33">
        <f>SUM(G4:G70)</f>
        <v>1650562.1448</v>
      </c>
      <c r="H3" s="35"/>
      <c r="J3" s="69"/>
    </row>
    <row r="4" s="18" customFormat="1" ht="220" customHeight="1" spans="1:10">
      <c r="A4" s="36">
        <v>1</v>
      </c>
      <c r="B4" s="37" t="s">
        <v>23</v>
      </c>
      <c r="C4" s="37" t="s">
        <v>24</v>
      </c>
      <c r="D4" s="38" t="s">
        <v>25</v>
      </c>
      <c r="E4" s="38">
        <f>1212.4+713.41</f>
        <v>1925.81</v>
      </c>
      <c r="F4" s="39">
        <v>125.48</v>
      </c>
      <c r="G4" s="39">
        <f>F4*E4</f>
        <v>241650.6388</v>
      </c>
      <c r="H4" s="40" t="s">
        <v>26</v>
      </c>
      <c r="J4" s="70"/>
    </row>
    <row r="5" s="18" customFormat="1" ht="164" customHeight="1" spans="1:12">
      <c r="A5" s="36">
        <v>2</v>
      </c>
      <c r="B5" s="37" t="s">
        <v>27</v>
      </c>
      <c r="C5" s="37" t="s">
        <v>28</v>
      </c>
      <c r="D5" s="38" t="s">
        <v>25</v>
      </c>
      <c r="E5" s="38">
        <f>110.98+319.36</f>
        <v>430.34</v>
      </c>
      <c r="F5" s="39">
        <v>48.58</v>
      </c>
      <c r="G5" s="39">
        <f t="shared" ref="G5:G68" si="0">E5*F5</f>
        <v>20905.9172</v>
      </c>
      <c r="H5" s="40" t="s">
        <v>26</v>
      </c>
      <c r="J5" s="70"/>
      <c r="L5" s="18">
        <f>J5*1.012</f>
        <v>0</v>
      </c>
    </row>
    <row r="6" s="18" customFormat="1" ht="177" customHeight="1" spans="1:12">
      <c r="A6" s="36">
        <v>3</v>
      </c>
      <c r="B6" s="37" t="s">
        <v>29</v>
      </c>
      <c r="C6" s="37" t="s">
        <v>30</v>
      </c>
      <c r="D6" s="38" t="s">
        <v>25</v>
      </c>
      <c r="E6" s="38">
        <f>113.47+169.6</f>
        <v>283.07</v>
      </c>
      <c r="F6" s="39">
        <v>139.38</v>
      </c>
      <c r="G6" s="39">
        <f t="shared" si="0"/>
        <v>39454.2966</v>
      </c>
      <c r="H6" s="40" t="s">
        <v>26</v>
      </c>
      <c r="J6" s="70"/>
      <c r="L6" s="18">
        <f>J6*1.01</f>
        <v>0</v>
      </c>
    </row>
    <row r="7" s="18" customFormat="1" ht="234" customHeight="1" spans="1:10">
      <c r="A7" s="36">
        <v>4</v>
      </c>
      <c r="B7" s="37" t="s">
        <v>31</v>
      </c>
      <c r="C7" s="37" t="s">
        <v>32</v>
      </c>
      <c r="D7" s="38" t="s">
        <v>33</v>
      </c>
      <c r="E7" s="38" t="s">
        <v>34</v>
      </c>
      <c r="F7" s="39">
        <v>20.4</v>
      </c>
      <c r="G7" s="39">
        <f t="shared" si="0"/>
        <v>3712.8</v>
      </c>
      <c r="H7" s="40" t="s">
        <v>26</v>
      </c>
      <c r="J7" s="70"/>
    </row>
    <row r="8" s="18" customFormat="1" ht="222" customHeight="1" spans="1:10">
      <c r="A8" s="36">
        <v>5</v>
      </c>
      <c r="B8" s="37" t="s">
        <v>35</v>
      </c>
      <c r="C8" s="37" t="s">
        <v>36</v>
      </c>
      <c r="D8" s="38" t="s">
        <v>33</v>
      </c>
      <c r="E8" s="38" t="s">
        <v>37</v>
      </c>
      <c r="F8" s="39">
        <v>22.44</v>
      </c>
      <c r="G8" s="39">
        <f t="shared" si="0"/>
        <v>6340.8708</v>
      </c>
      <c r="H8" s="40" t="s">
        <v>26</v>
      </c>
      <c r="J8" s="70"/>
    </row>
    <row r="9" s="18" customFormat="1" ht="237" customHeight="1" spans="1:10">
      <c r="A9" s="36">
        <v>6</v>
      </c>
      <c r="B9" s="37" t="s">
        <v>38</v>
      </c>
      <c r="C9" s="37" t="s">
        <v>39</v>
      </c>
      <c r="D9" s="38" t="s">
        <v>33</v>
      </c>
      <c r="E9" s="38" t="s">
        <v>40</v>
      </c>
      <c r="F9" s="39">
        <v>22.44</v>
      </c>
      <c r="G9" s="39">
        <f t="shared" si="0"/>
        <v>195.6768</v>
      </c>
      <c r="H9" s="40" t="s">
        <v>26</v>
      </c>
      <c r="J9" s="70"/>
    </row>
    <row r="10" s="19" customFormat="1" ht="224" customHeight="1" spans="1:10">
      <c r="A10" s="36">
        <v>7</v>
      </c>
      <c r="B10" s="37" t="s">
        <v>41</v>
      </c>
      <c r="C10" s="37" t="s">
        <v>42</v>
      </c>
      <c r="D10" s="38" t="s">
        <v>43</v>
      </c>
      <c r="E10" s="38" t="s">
        <v>44</v>
      </c>
      <c r="F10" s="39">
        <v>3.06</v>
      </c>
      <c r="G10" s="39">
        <f t="shared" si="0"/>
        <v>8262</v>
      </c>
      <c r="H10" s="40" t="s">
        <v>26</v>
      </c>
      <c r="J10" s="71"/>
    </row>
    <row r="11" s="19" customFormat="1" ht="231" customHeight="1" spans="1:10">
      <c r="A11" s="36">
        <v>8</v>
      </c>
      <c r="B11" s="37" t="s">
        <v>45</v>
      </c>
      <c r="C11" s="37" t="s">
        <v>46</v>
      </c>
      <c r="D11" s="38" t="s">
        <v>33</v>
      </c>
      <c r="E11" s="38" t="s">
        <v>47</v>
      </c>
      <c r="F11" s="39">
        <v>56.1</v>
      </c>
      <c r="G11" s="39">
        <f t="shared" si="0"/>
        <v>810.084</v>
      </c>
      <c r="H11" s="40" t="s">
        <v>26</v>
      </c>
      <c r="J11" s="71"/>
    </row>
    <row r="12" s="19" customFormat="1" ht="252" customHeight="1" spans="1:10">
      <c r="A12" s="36">
        <v>9</v>
      </c>
      <c r="B12" s="37" t="s">
        <v>48</v>
      </c>
      <c r="C12" s="37" t="s">
        <v>49</v>
      </c>
      <c r="D12" s="38" t="s">
        <v>25</v>
      </c>
      <c r="E12" s="38" t="s">
        <v>50</v>
      </c>
      <c r="F12" s="39">
        <v>96.9</v>
      </c>
      <c r="G12" s="39">
        <f t="shared" si="0"/>
        <v>6952.575</v>
      </c>
      <c r="H12" s="40" t="s">
        <v>26</v>
      </c>
      <c r="J12" s="71"/>
    </row>
    <row r="13" s="19" customFormat="1" ht="234" customHeight="1" spans="1:10">
      <c r="A13" s="36">
        <v>10</v>
      </c>
      <c r="B13" s="37" t="s">
        <v>51</v>
      </c>
      <c r="C13" s="37" t="s">
        <v>52</v>
      </c>
      <c r="D13" s="38" t="s">
        <v>33</v>
      </c>
      <c r="E13" s="38" t="s">
        <v>53</v>
      </c>
      <c r="F13" s="39">
        <v>5.1</v>
      </c>
      <c r="G13" s="39">
        <f t="shared" si="0"/>
        <v>38859.909</v>
      </c>
      <c r="H13" s="40" t="s">
        <v>26</v>
      </c>
      <c r="J13" s="71"/>
    </row>
    <row r="14" s="19" customFormat="1" ht="239" customHeight="1" spans="1:10">
      <c r="A14" s="36">
        <v>11</v>
      </c>
      <c r="B14" s="37" t="s">
        <v>54</v>
      </c>
      <c r="C14" s="37" t="s">
        <v>55</v>
      </c>
      <c r="D14" s="38" t="s">
        <v>33</v>
      </c>
      <c r="E14" s="38" t="s">
        <v>56</v>
      </c>
      <c r="F14" s="39">
        <v>20.4</v>
      </c>
      <c r="G14" s="39">
        <f t="shared" si="0"/>
        <v>9659.808</v>
      </c>
      <c r="H14" s="40" t="s">
        <v>26</v>
      </c>
      <c r="J14" s="71"/>
    </row>
    <row r="15" s="19" customFormat="1" ht="226" customHeight="1" spans="1:10">
      <c r="A15" s="36">
        <v>12</v>
      </c>
      <c r="B15" s="37" t="s">
        <v>57</v>
      </c>
      <c r="C15" s="37" t="s">
        <v>58</v>
      </c>
      <c r="D15" s="38" t="s">
        <v>43</v>
      </c>
      <c r="E15" s="38" t="s">
        <v>59</v>
      </c>
      <c r="F15" s="39">
        <v>20.4</v>
      </c>
      <c r="G15" s="39">
        <f t="shared" si="0"/>
        <v>2448</v>
      </c>
      <c r="H15" s="40" t="s">
        <v>26</v>
      </c>
      <c r="J15" s="71"/>
    </row>
    <row r="16" s="19" customFormat="1" ht="78" customHeight="1" spans="1:10">
      <c r="A16" s="36">
        <v>13</v>
      </c>
      <c r="B16" s="37" t="s">
        <v>60</v>
      </c>
      <c r="C16" s="37" t="s">
        <v>61</v>
      </c>
      <c r="D16" s="38" t="s">
        <v>33</v>
      </c>
      <c r="E16" s="38">
        <f>5688.52+282.57</f>
        <v>5971.09</v>
      </c>
      <c r="F16" s="39">
        <v>2.04</v>
      </c>
      <c r="G16" s="39">
        <f t="shared" si="0"/>
        <v>12181.0236</v>
      </c>
      <c r="H16" s="40" t="s">
        <v>26</v>
      </c>
      <c r="J16" s="71"/>
    </row>
    <row r="17" s="19" customFormat="1" ht="90" customHeight="1" spans="1:10">
      <c r="A17" s="36">
        <v>14</v>
      </c>
      <c r="B17" s="37" t="s">
        <v>62</v>
      </c>
      <c r="C17" s="37" t="s">
        <v>63</v>
      </c>
      <c r="D17" s="38" t="s">
        <v>33</v>
      </c>
      <c r="E17" s="38" t="s">
        <v>34</v>
      </c>
      <c r="F17" s="39">
        <v>12.24</v>
      </c>
      <c r="G17" s="39">
        <f t="shared" si="0"/>
        <v>2227.68</v>
      </c>
      <c r="H17" s="40" t="s">
        <v>26</v>
      </c>
      <c r="J17" s="71"/>
    </row>
    <row r="18" s="19" customFormat="1" ht="102" customHeight="1" spans="1:10">
      <c r="A18" s="36">
        <v>15</v>
      </c>
      <c r="B18" s="37" t="s">
        <v>64</v>
      </c>
      <c r="C18" s="37" t="s">
        <v>65</v>
      </c>
      <c r="D18" s="38" t="s">
        <v>33</v>
      </c>
      <c r="E18" s="38" t="s">
        <v>34</v>
      </c>
      <c r="F18" s="39">
        <v>8.16</v>
      </c>
      <c r="G18" s="39">
        <f t="shared" si="0"/>
        <v>1485.12</v>
      </c>
      <c r="H18" s="40" t="s">
        <v>26</v>
      </c>
      <c r="J18" s="71"/>
    </row>
    <row r="19" s="19" customFormat="1" ht="138" customHeight="1" spans="1:10">
      <c r="A19" s="36">
        <v>16</v>
      </c>
      <c r="B19" s="37" t="s">
        <v>66</v>
      </c>
      <c r="C19" s="37" t="s">
        <v>67</v>
      </c>
      <c r="D19" s="38" t="s">
        <v>43</v>
      </c>
      <c r="E19" s="38" t="s">
        <v>44</v>
      </c>
      <c r="F19" s="39">
        <v>15.3</v>
      </c>
      <c r="G19" s="39">
        <f t="shared" si="0"/>
        <v>41310</v>
      </c>
      <c r="H19" s="40" t="s">
        <v>26</v>
      </c>
      <c r="J19" s="71"/>
    </row>
    <row r="20" s="19" customFormat="1" ht="94" customHeight="1" spans="1:10">
      <c r="A20" s="36">
        <v>17</v>
      </c>
      <c r="B20" s="37" t="s">
        <v>68</v>
      </c>
      <c r="C20" s="37" t="s">
        <v>69</v>
      </c>
      <c r="D20" s="38" t="s">
        <v>33</v>
      </c>
      <c r="E20" s="38" t="s">
        <v>70</v>
      </c>
      <c r="F20" s="39">
        <v>18.36</v>
      </c>
      <c r="G20" s="39">
        <f t="shared" si="0"/>
        <v>12464.604</v>
      </c>
      <c r="H20" s="40" t="s">
        <v>26</v>
      </c>
      <c r="J20" s="71"/>
    </row>
    <row r="21" s="19" customFormat="1" ht="112" customHeight="1" spans="1:10">
      <c r="A21" s="36">
        <v>18</v>
      </c>
      <c r="B21" s="37" t="s">
        <v>71</v>
      </c>
      <c r="C21" s="37" t="s">
        <v>72</v>
      </c>
      <c r="D21" s="38" t="s">
        <v>33</v>
      </c>
      <c r="E21" s="38" t="s">
        <v>73</v>
      </c>
      <c r="F21" s="39">
        <v>5.1</v>
      </c>
      <c r="G21" s="39">
        <f t="shared" si="0"/>
        <v>61565.007</v>
      </c>
      <c r="H21" s="40" t="s">
        <v>26</v>
      </c>
      <c r="J21" s="71"/>
    </row>
    <row r="22" s="19" customFormat="1" ht="188" customHeight="1" spans="1:10">
      <c r="A22" s="36">
        <v>19</v>
      </c>
      <c r="B22" s="37" t="s">
        <v>74</v>
      </c>
      <c r="C22" s="37" t="s">
        <v>75</v>
      </c>
      <c r="D22" s="38" t="s">
        <v>33</v>
      </c>
      <c r="E22" s="38" t="s">
        <v>73</v>
      </c>
      <c r="F22" s="39">
        <v>10.2</v>
      </c>
      <c r="G22" s="39">
        <f t="shared" si="0"/>
        <v>123130.014</v>
      </c>
      <c r="H22" s="40" t="s">
        <v>26</v>
      </c>
      <c r="J22" s="71"/>
    </row>
    <row r="23" s="19" customFormat="1" ht="98" customHeight="1" spans="1:10">
      <c r="A23" s="36">
        <v>20</v>
      </c>
      <c r="B23" s="37" t="s">
        <v>76</v>
      </c>
      <c r="C23" s="37" t="s">
        <v>77</v>
      </c>
      <c r="D23" s="38" t="s">
        <v>33</v>
      </c>
      <c r="E23" s="38" t="s">
        <v>78</v>
      </c>
      <c r="F23" s="39">
        <v>12.24</v>
      </c>
      <c r="G23" s="39">
        <f t="shared" si="0"/>
        <v>19124.388</v>
      </c>
      <c r="H23" s="40" t="s">
        <v>26</v>
      </c>
      <c r="J23" s="71"/>
    </row>
    <row r="24" s="19" customFormat="1" ht="91" customHeight="1" spans="1:10">
      <c r="A24" s="36">
        <v>21</v>
      </c>
      <c r="B24" s="37" t="s">
        <v>79</v>
      </c>
      <c r="C24" s="37" t="s">
        <v>80</v>
      </c>
      <c r="D24" s="38" t="s">
        <v>33</v>
      </c>
      <c r="E24" s="38" t="s">
        <v>81</v>
      </c>
      <c r="F24" s="39">
        <v>25.5</v>
      </c>
      <c r="G24" s="39">
        <f t="shared" si="0"/>
        <v>62201.64</v>
      </c>
      <c r="H24" s="40" t="s">
        <v>26</v>
      </c>
      <c r="J24" s="71"/>
    </row>
    <row r="25" s="19" customFormat="1" ht="148" customHeight="1" spans="1:10">
      <c r="A25" s="36">
        <v>22</v>
      </c>
      <c r="B25" s="37" t="s">
        <v>82</v>
      </c>
      <c r="C25" s="37" t="s">
        <v>83</v>
      </c>
      <c r="D25" s="38" t="s">
        <v>33</v>
      </c>
      <c r="E25" s="38" t="s">
        <v>78</v>
      </c>
      <c r="F25" s="39">
        <v>8.16</v>
      </c>
      <c r="G25" s="39">
        <f t="shared" si="0"/>
        <v>12749.592</v>
      </c>
      <c r="H25" s="40" t="s">
        <v>26</v>
      </c>
      <c r="J25" s="71"/>
    </row>
    <row r="26" s="19" customFormat="1" ht="79" customHeight="1" spans="1:10">
      <c r="A26" s="36">
        <v>23</v>
      </c>
      <c r="B26" s="37" t="s">
        <v>84</v>
      </c>
      <c r="C26" s="37" t="s">
        <v>85</v>
      </c>
      <c r="D26" s="38" t="s">
        <v>33</v>
      </c>
      <c r="E26" s="38" t="s">
        <v>78</v>
      </c>
      <c r="F26" s="39">
        <v>18.36</v>
      </c>
      <c r="G26" s="39">
        <f t="shared" si="0"/>
        <v>28686.582</v>
      </c>
      <c r="H26" s="40" t="s">
        <v>26</v>
      </c>
      <c r="J26" s="71"/>
    </row>
    <row r="27" s="19" customFormat="1" ht="141" customHeight="1" spans="1:10">
      <c r="A27" s="36">
        <v>24</v>
      </c>
      <c r="B27" s="37" t="s">
        <v>86</v>
      </c>
      <c r="C27" s="37" t="s">
        <v>87</v>
      </c>
      <c r="D27" s="38" t="s">
        <v>33</v>
      </c>
      <c r="E27" s="38">
        <f>1562.45+6484.85</f>
        <v>8047.3</v>
      </c>
      <c r="F27" s="39">
        <v>25.5</v>
      </c>
      <c r="G27" s="39">
        <f t="shared" si="0"/>
        <v>205206.15</v>
      </c>
      <c r="H27" s="40" t="s">
        <v>26</v>
      </c>
      <c r="J27" s="71"/>
    </row>
    <row r="28" s="19" customFormat="1" ht="151" customHeight="1" spans="1:10">
      <c r="A28" s="36">
        <v>25</v>
      </c>
      <c r="B28" s="37" t="s">
        <v>88</v>
      </c>
      <c r="C28" s="37" t="s">
        <v>89</v>
      </c>
      <c r="D28" s="38" t="s">
        <v>90</v>
      </c>
      <c r="E28" s="38" t="s">
        <v>91</v>
      </c>
      <c r="F28" s="39">
        <v>3876</v>
      </c>
      <c r="G28" s="39">
        <f t="shared" si="0"/>
        <v>3876</v>
      </c>
      <c r="H28" s="40" t="s">
        <v>26</v>
      </c>
      <c r="J28" s="71"/>
    </row>
    <row r="29" s="19" customFormat="1" ht="176" customHeight="1" spans="1:10">
      <c r="A29" s="36">
        <v>26</v>
      </c>
      <c r="B29" s="37" t="s">
        <v>92</v>
      </c>
      <c r="C29" s="37" t="s">
        <v>93</v>
      </c>
      <c r="D29" s="38" t="s">
        <v>33</v>
      </c>
      <c r="E29" s="38" t="s">
        <v>81</v>
      </c>
      <c r="F29" s="39">
        <v>25.5</v>
      </c>
      <c r="G29" s="39">
        <f t="shared" si="0"/>
        <v>62201.64</v>
      </c>
      <c r="H29" s="40" t="s">
        <v>26</v>
      </c>
      <c r="J29" s="71"/>
    </row>
    <row r="30" s="19" customFormat="1" ht="151" customHeight="1" spans="1:10">
      <c r="A30" s="36">
        <v>27</v>
      </c>
      <c r="B30" s="37" t="s">
        <v>94</v>
      </c>
      <c r="C30" s="37" t="s">
        <v>95</v>
      </c>
      <c r="D30" s="38" t="s">
        <v>90</v>
      </c>
      <c r="E30" s="38" t="s">
        <v>91</v>
      </c>
      <c r="F30" s="39">
        <v>2244</v>
      </c>
      <c r="G30" s="39">
        <f t="shared" si="0"/>
        <v>2244</v>
      </c>
      <c r="H30" s="40" t="s">
        <v>26</v>
      </c>
      <c r="J30" s="71"/>
    </row>
    <row r="31" s="19" customFormat="1" ht="80" customHeight="1" spans="1:10">
      <c r="A31" s="36">
        <v>28</v>
      </c>
      <c r="B31" s="37" t="s">
        <v>96</v>
      </c>
      <c r="C31" s="37" t="s">
        <v>97</v>
      </c>
      <c r="D31" s="38" t="s">
        <v>43</v>
      </c>
      <c r="E31" s="38" t="s">
        <v>98</v>
      </c>
      <c r="F31" s="39">
        <v>28.56</v>
      </c>
      <c r="G31" s="39">
        <f t="shared" si="0"/>
        <v>12769.176</v>
      </c>
      <c r="H31" s="40" t="s">
        <v>26</v>
      </c>
      <c r="J31" s="71"/>
    </row>
    <row r="32" s="19" customFormat="1" ht="62" customHeight="1" spans="1:10">
      <c r="A32" s="36">
        <v>29</v>
      </c>
      <c r="B32" s="37" t="s">
        <v>99</v>
      </c>
      <c r="C32" s="37" t="s">
        <v>100</v>
      </c>
      <c r="D32" s="38" t="s">
        <v>33</v>
      </c>
      <c r="E32" s="38" t="s">
        <v>101</v>
      </c>
      <c r="F32" s="39">
        <v>30.6</v>
      </c>
      <c r="G32" s="39">
        <f t="shared" si="0"/>
        <v>297.126</v>
      </c>
      <c r="H32" s="40" t="s">
        <v>26</v>
      </c>
      <c r="J32" s="71"/>
    </row>
    <row r="33" s="19" customFormat="1" ht="87" customHeight="1" spans="1:10">
      <c r="A33" s="36">
        <v>30</v>
      </c>
      <c r="B33" s="37" t="s">
        <v>102</v>
      </c>
      <c r="C33" s="37" t="s">
        <v>103</v>
      </c>
      <c r="D33" s="38" t="s">
        <v>33</v>
      </c>
      <c r="E33" s="38" t="s">
        <v>104</v>
      </c>
      <c r="F33" s="39">
        <v>16.32</v>
      </c>
      <c r="G33" s="39">
        <f t="shared" si="0"/>
        <v>29652.624</v>
      </c>
      <c r="H33" s="40" t="s">
        <v>26</v>
      </c>
      <c r="J33" s="71"/>
    </row>
    <row r="34" s="19" customFormat="1" ht="60" customHeight="1" spans="1:10">
      <c r="A34" s="36">
        <v>31</v>
      </c>
      <c r="B34" s="37" t="s">
        <v>105</v>
      </c>
      <c r="C34" s="37" t="s">
        <v>106</v>
      </c>
      <c r="D34" s="38" t="s">
        <v>33</v>
      </c>
      <c r="E34" s="38" t="s">
        <v>104</v>
      </c>
      <c r="F34" s="39">
        <v>8.16</v>
      </c>
      <c r="G34" s="39">
        <f t="shared" si="0"/>
        <v>14826.312</v>
      </c>
      <c r="H34" s="40" t="s">
        <v>26</v>
      </c>
      <c r="J34" s="71"/>
    </row>
    <row r="35" s="19" customFormat="1" ht="187" customHeight="1" spans="1:10">
      <c r="A35" s="36">
        <v>32</v>
      </c>
      <c r="B35" s="37" t="s">
        <v>107</v>
      </c>
      <c r="C35" s="37" t="s">
        <v>108</v>
      </c>
      <c r="D35" s="38" t="s">
        <v>33</v>
      </c>
      <c r="E35" s="38" t="s">
        <v>104</v>
      </c>
      <c r="F35" s="39">
        <v>25.5</v>
      </c>
      <c r="G35" s="39">
        <f t="shared" si="0"/>
        <v>46332.225</v>
      </c>
      <c r="H35" s="40" t="s">
        <v>26</v>
      </c>
      <c r="J35" s="71"/>
    </row>
    <row r="36" s="19" customFormat="1" ht="171" customHeight="1" spans="1:10">
      <c r="A36" s="36">
        <v>33</v>
      </c>
      <c r="B36" s="37" t="s">
        <v>109</v>
      </c>
      <c r="C36" s="37" t="s">
        <v>110</v>
      </c>
      <c r="D36" s="38" t="s">
        <v>33</v>
      </c>
      <c r="E36" s="38" t="s">
        <v>104</v>
      </c>
      <c r="F36" s="39">
        <v>18.36</v>
      </c>
      <c r="G36" s="39">
        <f t="shared" si="0"/>
        <v>33359.202</v>
      </c>
      <c r="H36" s="40" t="s">
        <v>26</v>
      </c>
      <c r="J36" s="71"/>
    </row>
    <row r="37" s="19" customFormat="1" ht="93" customHeight="1" spans="1:10">
      <c r="A37" s="36">
        <v>34</v>
      </c>
      <c r="B37" s="37" t="s">
        <v>111</v>
      </c>
      <c r="C37" s="37" t="s">
        <v>112</v>
      </c>
      <c r="D37" s="38" t="s">
        <v>33</v>
      </c>
      <c r="E37" s="38" t="s">
        <v>37</v>
      </c>
      <c r="F37" s="39">
        <v>8.16</v>
      </c>
      <c r="G37" s="39">
        <f t="shared" si="0"/>
        <v>2305.7712</v>
      </c>
      <c r="H37" s="40" t="s">
        <v>26</v>
      </c>
      <c r="J37" s="71"/>
    </row>
    <row r="38" s="19" customFormat="1" ht="171" customHeight="1" spans="1:10">
      <c r="A38" s="36">
        <v>35</v>
      </c>
      <c r="B38" s="37" t="s">
        <v>113</v>
      </c>
      <c r="C38" s="37" t="s">
        <v>114</v>
      </c>
      <c r="D38" s="38" t="s">
        <v>33</v>
      </c>
      <c r="E38" s="38" t="s">
        <v>37</v>
      </c>
      <c r="F38" s="39">
        <v>8.16</v>
      </c>
      <c r="G38" s="39">
        <f t="shared" si="0"/>
        <v>2305.7712</v>
      </c>
      <c r="H38" s="40" t="s">
        <v>26</v>
      </c>
      <c r="J38" s="71"/>
    </row>
    <row r="39" s="19" customFormat="1" ht="75" customHeight="1" spans="1:10">
      <c r="A39" s="36">
        <v>36</v>
      </c>
      <c r="B39" s="37" t="s">
        <v>84</v>
      </c>
      <c r="C39" s="37" t="s">
        <v>115</v>
      </c>
      <c r="D39" s="38" t="s">
        <v>33</v>
      </c>
      <c r="E39" s="38" t="s">
        <v>116</v>
      </c>
      <c r="F39" s="39">
        <v>18.36</v>
      </c>
      <c r="G39" s="39">
        <f t="shared" si="0"/>
        <v>22647.2436</v>
      </c>
      <c r="H39" s="40" t="s">
        <v>26</v>
      </c>
      <c r="J39" s="71"/>
    </row>
    <row r="40" s="19" customFormat="1" ht="84" customHeight="1" spans="1:10">
      <c r="A40" s="36">
        <v>37</v>
      </c>
      <c r="B40" s="37" t="s">
        <v>117</v>
      </c>
      <c r="C40" s="37" t="s">
        <v>118</v>
      </c>
      <c r="D40" s="38" t="s">
        <v>33</v>
      </c>
      <c r="E40" s="38" t="s">
        <v>116</v>
      </c>
      <c r="F40" s="39">
        <v>18.36</v>
      </c>
      <c r="G40" s="39">
        <f t="shared" si="0"/>
        <v>22647.2436</v>
      </c>
      <c r="H40" s="40" t="s">
        <v>26</v>
      </c>
      <c r="J40" s="71"/>
    </row>
    <row r="41" s="19" customFormat="1" ht="78" customHeight="1" spans="1:10">
      <c r="A41" s="36">
        <v>38</v>
      </c>
      <c r="B41" s="37" t="s">
        <v>119</v>
      </c>
      <c r="C41" s="37" t="s">
        <v>120</v>
      </c>
      <c r="D41" s="38" t="s">
        <v>33</v>
      </c>
      <c r="E41" s="38" t="s">
        <v>116</v>
      </c>
      <c r="F41" s="39">
        <v>18.36</v>
      </c>
      <c r="G41" s="39">
        <f t="shared" si="0"/>
        <v>22647.2436</v>
      </c>
      <c r="H41" s="40" t="s">
        <v>26</v>
      </c>
      <c r="J41" s="71"/>
    </row>
    <row r="42" s="19" customFormat="1" ht="177" customHeight="1" spans="1:10">
      <c r="A42" s="36">
        <v>39</v>
      </c>
      <c r="B42" s="37" t="s">
        <v>121</v>
      </c>
      <c r="C42" s="37" t="s">
        <v>122</v>
      </c>
      <c r="D42" s="38" t="s">
        <v>33</v>
      </c>
      <c r="E42" s="38" t="s">
        <v>116</v>
      </c>
      <c r="F42" s="39">
        <v>12.24</v>
      </c>
      <c r="G42" s="39">
        <f t="shared" si="0"/>
        <v>15098.1624</v>
      </c>
      <c r="H42" s="40" t="s">
        <v>26</v>
      </c>
      <c r="J42" s="71"/>
    </row>
    <row r="43" s="19" customFormat="1" ht="81" customHeight="1" spans="1:10">
      <c r="A43" s="36">
        <v>40</v>
      </c>
      <c r="B43" s="37" t="s">
        <v>123</v>
      </c>
      <c r="C43" s="37" t="s">
        <v>124</v>
      </c>
      <c r="D43" s="38" t="s">
        <v>33</v>
      </c>
      <c r="E43" s="38" t="s">
        <v>125</v>
      </c>
      <c r="F43" s="39">
        <v>18.36</v>
      </c>
      <c r="G43" s="39">
        <f t="shared" si="0"/>
        <v>4738.716</v>
      </c>
      <c r="H43" s="40" t="s">
        <v>26</v>
      </c>
      <c r="J43" s="71"/>
    </row>
    <row r="44" s="19" customFormat="1" ht="77" customHeight="1" spans="1:10">
      <c r="A44" s="36">
        <v>41</v>
      </c>
      <c r="B44" s="37" t="s">
        <v>126</v>
      </c>
      <c r="C44" s="37" t="s">
        <v>127</v>
      </c>
      <c r="D44" s="38" t="s">
        <v>33</v>
      </c>
      <c r="E44" s="38" t="s">
        <v>125</v>
      </c>
      <c r="F44" s="39">
        <v>18.36</v>
      </c>
      <c r="G44" s="39">
        <f t="shared" si="0"/>
        <v>4738.716</v>
      </c>
      <c r="H44" s="40" t="s">
        <v>26</v>
      </c>
      <c r="J44" s="71"/>
    </row>
    <row r="45" s="19" customFormat="1" ht="77" customHeight="1" spans="1:10">
      <c r="A45" s="36">
        <v>42</v>
      </c>
      <c r="B45" s="37" t="s">
        <v>128</v>
      </c>
      <c r="C45" s="37" t="s">
        <v>129</v>
      </c>
      <c r="D45" s="38" t="s">
        <v>33</v>
      </c>
      <c r="E45" s="38" t="s">
        <v>130</v>
      </c>
      <c r="F45" s="39">
        <v>18.36</v>
      </c>
      <c r="G45" s="39">
        <f t="shared" si="0"/>
        <v>5494.23</v>
      </c>
      <c r="H45" s="40" t="s">
        <v>26</v>
      </c>
      <c r="J45" s="71"/>
    </row>
    <row r="46" s="19" customFormat="1" ht="113" customHeight="1" spans="1:10">
      <c r="A46" s="36">
        <v>43</v>
      </c>
      <c r="B46" s="37" t="s">
        <v>131</v>
      </c>
      <c r="C46" s="37" t="s">
        <v>132</v>
      </c>
      <c r="D46" s="38" t="s">
        <v>25</v>
      </c>
      <c r="E46" s="38" t="s">
        <v>133</v>
      </c>
      <c r="F46" s="39">
        <v>285.6</v>
      </c>
      <c r="G46" s="39">
        <f t="shared" si="0"/>
        <v>7799.736</v>
      </c>
      <c r="H46" s="40" t="s">
        <v>26</v>
      </c>
      <c r="J46" s="71"/>
    </row>
    <row r="47" s="19" customFormat="1" ht="90" customHeight="1" spans="1:10">
      <c r="A47" s="36">
        <v>44</v>
      </c>
      <c r="B47" s="37" t="s">
        <v>134</v>
      </c>
      <c r="C47" s="37" t="s">
        <v>135</v>
      </c>
      <c r="D47" s="38" t="s">
        <v>25</v>
      </c>
      <c r="E47" s="38">
        <f>34.96+53.9</f>
        <v>88.86</v>
      </c>
      <c r="F47" s="39">
        <v>56.1</v>
      </c>
      <c r="G47" s="39">
        <f t="shared" si="0"/>
        <v>4985.046</v>
      </c>
      <c r="H47" s="40" t="s">
        <v>26</v>
      </c>
      <c r="J47" s="71"/>
    </row>
    <row r="48" s="19" customFormat="1" ht="151" customHeight="1" spans="1:10">
      <c r="A48" s="36">
        <v>45</v>
      </c>
      <c r="B48" s="37" t="s">
        <v>136</v>
      </c>
      <c r="C48" s="37" t="s">
        <v>137</v>
      </c>
      <c r="D48" s="38" t="s">
        <v>25</v>
      </c>
      <c r="E48" s="38">
        <f>18.1+7.57+27.89</f>
        <v>53.56</v>
      </c>
      <c r="F48" s="39">
        <v>61.2</v>
      </c>
      <c r="G48" s="39">
        <f t="shared" si="0"/>
        <v>3277.872</v>
      </c>
      <c r="H48" s="40" t="s">
        <v>26</v>
      </c>
      <c r="J48" s="71"/>
    </row>
    <row r="49" s="19" customFormat="1" ht="116" customHeight="1" spans="1:10">
      <c r="A49" s="36">
        <v>46</v>
      </c>
      <c r="B49" s="37" t="s">
        <v>138</v>
      </c>
      <c r="C49" s="37" t="s">
        <v>139</v>
      </c>
      <c r="D49" s="38" t="s">
        <v>25</v>
      </c>
      <c r="E49" s="38">
        <f>57.32+0.55+87.81</f>
        <v>145.68</v>
      </c>
      <c r="F49" s="39">
        <v>285.6</v>
      </c>
      <c r="G49" s="39">
        <f t="shared" si="0"/>
        <v>41606.208</v>
      </c>
      <c r="H49" s="40" t="s">
        <v>26</v>
      </c>
      <c r="J49" s="71"/>
    </row>
    <row r="50" s="19" customFormat="1" ht="121" customHeight="1" spans="1:10">
      <c r="A50" s="36">
        <v>47</v>
      </c>
      <c r="B50" s="37" t="s">
        <v>140</v>
      </c>
      <c r="C50" s="37" t="s">
        <v>141</v>
      </c>
      <c r="D50" s="38" t="s">
        <v>25</v>
      </c>
      <c r="E50" s="38">
        <f>133.48+190.25</f>
        <v>323.73</v>
      </c>
      <c r="F50" s="39">
        <v>285.6</v>
      </c>
      <c r="G50" s="39">
        <f t="shared" si="0"/>
        <v>92457.288</v>
      </c>
      <c r="H50" s="40" t="s">
        <v>26</v>
      </c>
      <c r="J50" s="71"/>
    </row>
    <row r="51" s="19" customFormat="1" ht="106" customHeight="1" spans="1:10">
      <c r="A51" s="36">
        <v>48</v>
      </c>
      <c r="B51" s="37" t="s">
        <v>142</v>
      </c>
      <c r="C51" s="37" t="s">
        <v>143</v>
      </c>
      <c r="D51" s="38" t="s">
        <v>25</v>
      </c>
      <c r="E51" s="38">
        <f>28.83+38.67</f>
        <v>67.5</v>
      </c>
      <c r="F51" s="39">
        <v>285.6</v>
      </c>
      <c r="G51" s="39">
        <f t="shared" si="0"/>
        <v>19278</v>
      </c>
      <c r="H51" s="40" t="s">
        <v>26</v>
      </c>
      <c r="J51" s="71"/>
    </row>
    <row r="52" s="19" customFormat="1" ht="87" customHeight="1" spans="1:10">
      <c r="A52" s="36">
        <v>49</v>
      </c>
      <c r="B52" s="37" t="s">
        <v>144</v>
      </c>
      <c r="C52" s="37" t="s">
        <v>145</v>
      </c>
      <c r="D52" s="38" t="s">
        <v>43</v>
      </c>
      <c r="E52" s="38">
        <f>2.41+33.11</f>
        <v>35.52</v>
      </c>
      <c r="F52" s="39">
        <v>20.4</v>
      </c>
      <c r="G52" s="39">
        <f t="shared" si="0"/>
        <v>724.608</v>
      </c>
      <c r="H52" s="40" t="s">
        <v>26</v>
      </c>
      <c r="J52" s="71"/>
    </row>
    <row r="53" s="19" customFormat="1" ht="90" customHeight="1" spans="1:10">
      <c r="A53" s="36">
        <v>50</v>
      </c>
      <c r="B53" s="37" t="s">
        <v>146</v>
      </c>
      <c r="C53" s="37" t="s">
        <v>147</v>
      </c>
      <c r="D53" s="38" t="s">
        <v>33</v>
      </c>
      <c r="E53" s="38">
        <f>1167.92+1671.93</f>
        <v>2839.85</v>
      </c>
      <c r="F53" s="39">
        <v>18.36</v>
      </c>
      <c r="G53" s="39">
        <f t="shared" si="0"/>
        <v>52139.646</v>
      </c>
      <c r="H53" s="40" t="s">
        <v>26</v>
      </c>
      <c r="J53" s="71"/>
    </row>
    <row r="54" s="19" customFormat="1" ht="93" customHeight="1" spans="1:10">
      <c r="A54" s="36">
        <v>51</v>
      </c>
      <c r="B54" s="37" t="s">
        <v>148</v>
      </c>
      <c r="C54" s="37" t="s">
        <v>149</v>
      </c>
      <c r="D54" s="38" t="s">
        <v>33</v>
      </c>
      <c r="E54" s="38">
        <f>233.66+315.3</f>
        <v>548.96</v>
      </c>
      <c r="F54" s="39">
        <v>18.36</v>
      </c>
      <c r="G54" s="39">
        <f t="shared" si="0"/>
        <v>10078.9056</v>
      </c>
      <c r="H54" s="40" t="s">
        <v>26</v>
      </c>
      <c r="J54" s="71"/>
    </row>
    <row r="55" s="19" customFormat="1" ht="78" customHeight="1" spans="1:10">
      <c r="A55" s="36">
        <v>52</v>
      </c>
      <c r="B55" s="37" t="s">
        <v>150</v>
      </c>
      <c r="C55" s="37" t="s">
        <v>151</v>
      </c>
      <c r="D55" s="38" t="s">
        <v>152</v>
      </c>
      <c r="E55" s="38" t="s">
        <v>153</v>
      </c>
      <c r="F55" s="39">
        <v>18.36</v>
      </c>
      <c r="G55" s="39">
        <f t="shared" si="0"/>
        <v>844.56</v>
      </c>
      <c r="H55" s="40" t="s">
        <v>26</v>
      </c>
      <c r="J55" s="71"/>
    </row>
    <row r="56" s="19" customFormat="1" ht="104" customHeight="1" spans="1:10">
      <c r="A56" s="36">
        <v>53</v>
      </c>
      <c r="B56" s="37" t="s">
        <v>123</v>
      </c>
      <c r="C56" s="37" t="s">
        <v>154</v>
      </c>
      <c r="D56" s="38" t="s">
        <v>33</v>
      </c>
      <c r="E56" s="38" t="s">
        <v>155</v>
      </c>
      <c r="F56" s="39">
        <v>18.36</v>
      </c>
      <c r="G56" s="39">
        <f t="shared" si="0"/>
        <v>13989.5856</v>
      </c>
      <c r="H56" s="40" t="s">
        <v>26</v>
      </c>
      <c r="J56" s="71"/>
    </row>
    <row r="57" s="19" customFormat="1" ht="78" customHeight="1" spans="1:10">
      <c r="A57" s="36">
        <v>54</v>
      </c>
      <c r="B57" s="37" t="s">
        <v>156</v>
      </c>
      <c r="C57" s="37" t="s">
        <v>157</v>
      </c>
      <c r="D57" s="38" t="s">
        <v>25</v>
      </c>
      <c r="E57" s="38" t="s">
        <v>158</v>
      </c>
      <c r="F57" s="39">
        <v>153</v>
      </c>
      <c r="G57" s="39">
        <f t="shared" si="0"/>
        <v>273.87</v>
      </c>
      <c r="H57" s="40" t="s">
        <v>26</v>
      </c>
      <c r="J57" s="71"/>
    </row>
    <row r="58" s="19" customFormat="1" ht="141" customHeight="1" spans="1:10">
      <c r="A58" s="36">
        <v>55</v>
      </c>
      <c r="B58" s="37" t="s">
        <v>136</v>
      </c>
      <c r="C58" s="37" t="s">
        <v>159</v>
      </c>
      <c r="D58" s="38" t="s">
        <v>33</v>
      </c>
      <c r="E58" s="38" t="s">
        <v>160</v>
      </c>
      <c r="F58" s="39">
        <v>8.16</v>
      </c>
      <c r="G58" s="39">
        <f t="shared" si="0"/>
        <v>5.9568</v>
      </c>
      <c r="H58" s="40" t="s">
        <v>26</v>
      </c>
      <c r="J58" s="71"/>
    </row>
    <row r="59" s="19" customFormat="1" ht="103" customHeight="1" spans="1:10">
      <c r="A59" s="36">
        <v>56</v>
      </c>
      <c r="B59" s="37" t="s">
        <v>161</v>
      </c>
      <c r="C59" s="37" t="s">
        <v>162</v>
      </c>
      <c r="D59" s="38" t="s">
        <v>25</v>
      </c>
      <c r="E59" s="38" t="s">
        <v>163</v>
      </c>
      <c r="F59" s="39">
        <v>285.6</v>
      </c>
      <c r="G59" s="39">
        <f t="shared" si="0"/>
        <v>399.84</v>
      </c>
      <c r="H59" s="40" t="s">
        <v>26</v>
      </c>
      <c r="J59" s="71"/>
    </row>
    <row r="60" s="19" customFormat="1" ht="82" customHeight="1" spans="1:10">
      <c r="A60" s="36">
        <v>57</v>
      </c>
      <c r="B60" s="37" t="s">
        <v>146</v>
      </c>
      <c r="C60" s="37" t="s">
        <v>164</v>
      </c>
      <c r="D60" s="38" t="s">
        <v>33</v>
      </c>
      <c r="E60" s="38" t="s">
        <v>165</v>
      </c>
      <c r="F60" s="39">
        <v>18.36</v>
      </c>
      <c r="G60" s="39">
        <f t="shared" si="0"/>
        <v>205.9992</v>
      </c>
      <c r="H60" s="40" t="s">
        <v>26</v>
      </c>
      <c r="J60" s="71"/>
    </row>
    <row r="61" s="19" customFormat="1" ht="83" customHeight="1" spans="1:10">
      <c r="A61" s="36">
        <v>58</v>
      </c>
      <c r="B61" s="37" t="s">
        <v>166</v>
      </c>
      <c r="C61" s="37" t="s">
        <v>167</v>
      </c>
      <c r="D61" s="38" t="s">
        <v>33</v>
      </c>
      <c r="E61" s="38" t="s">
        <v>168</v>
      </c>
      <c r="F61" s="39">
        <v>18.36</v>
      </c>
      <c r="G61" s="39">
        <f t="shared" si="0"/>
        <v>9055.5192</v>
      </c>
      <c r="H61" s="40" t="s">
        <v>26</v>
      </c>
      <c r="J61" s="71"/>
    </row>
    <row r="62" s="19" customFormat="1" ht="111" customHeight="1" spans="1:10">
      <c r="A62" s="36">
        <v>59</v>
      </c>
      <c r="B62" s="37" t="s">
        <v>169</v>
      </c>
      <c r="C62" s="37" t="s">
        <v>170</v>
      </c>
      <c r="D62" s="38" t="s">
        <v>33</v>
      </c>
      <c r="E62" s="38" t="s">
        <v>168</v>
      </c>
      <c r="F62" s="39">
        <v>56.1</v>
      </c>
      <c r="G62" s="39">
        <f t="shared" si="0"/>
        <v>27669.642</v>
      </c>
      <c r="H62" s="40" t="s">
        <v>26</v>
      </c>
      <c r="J62" s="71"/>
    </row>
    <row r="63" s="19" customFormat="1" ht="103" customHeight="1" spans="1:10">
      <c r="A63" s="36">
        <v>60</v>
      </c>
      <c r="B63" s="37" t="s">
        <v>171</v>
      </c>
      <c r="C63" s="37" t="s">
        <v>172</v>
      </c>
      <c r="D63" s="38" t="s">
        <v>33</v>
      </c>
      <c r="E63" s="38" t="s">
        <v>173</v>
      </c>
      <c r="F63" s="39">
        <v>18.36</v>
      </c>
      <c r="G63" s="39">
        <f t="shared" si="0"/>
        <v>1189.728</v>
      </c>
      <c r="H63" s="40" t="s">
        <v>26</v>
      </c>
      <c r="J63" s="71"/>
    </row>
    <row r="64" s="19" customFormat="1" ht="158" customHeight="1" spans="1:10">
      <c r="A64" s="36">
        <v>61</v>
      </c>
      <c r="B64" s="37" t="s">
        <v>174</v>
      </c>
      <c r="C64" s="37" t="s">
        <v>175</v>
      </c>
      <c r="D64" s="38" t="s">
        <v>33</v>
      </c>
      <c r="E64" s="38" t="s">
        <v>176</v>
      </c>
      <c r="F64" s="39">
        <v>12.24</v>
      </c>
      <c r="G64" s="39">
        <f t="shared" si="0"/>
        <v>624.24</v>
      </c>
      <c r="H64" s="40" t="s">
        <v>26</v>
      </c>
      <c r="J64" s="71"/>
    </row>
    <row r="65" s="19" customFormat="1" ht="98" customHeight="1" spans="1:10">
      <c r="A65" s="36">
        <v>62</v>
      </c>
      <c r="B65" s="37" t="s">
        <v>177</v>
      </c>
      <c r="C65" s="37" t="s">
        <v>178</v>
      </c>
      <c r="D65" s="38" t="s">
        <v>25</v>
      </c>
      <c r="E65" s="38" t="s">
        <v>179</v>
      </c>
      <c r="F65" s="39">
        <v>561</v>
      </c>
      <c r="G65" s="39">
        <f t="shared" si="0"/>
        <v>4134.57</v>
      </c>
      <c r="H65" s="40" t="s">
        <v>26</v>
      </c>
      <c r="J65" s="71"/>
    </row>
    <row r="66" s="19" customFormat="1" ht="234" customHeight="1" spans="1:10">
      <c r="A66" s="36">
        <v>63</v>
      </c>
      <c r="B66" s="37" t="s">
        <v>180</v>
      </c>
      <c r="C66" s="37" t="s">
        <v>181</v>
      </c>
      <c r="D66" s="38" t="s">
        <v>33</v>
      </c>
      <c r="E66" s="38" t="s">
        <v>182</v>
      </c>
      <c r="F66" s="39">
        <v>5.1</v>
      </c>
      <c r="G66" s="39">
        <f t="shared" si="0"/>
        <v>37156.458</v>
      </c>
      <c r="H66" s="40" t="s">
        <v>26</v>
      </c>
      <c r="J66" s="71"/>
    </row>
    <row r="67" s="19" customFormat="1" ht="246" customHeight="1" spans="1:10">
      <c r="A67" s="36">
        <v>64</v>
      </c>
      <c r="B67" s="37" t="s">
        <v>183</v>
      </c>
      <c r="C67" s="37" t="s">
        <v>184</v>
      </c>
      <c r="D67" s="38" t="s">
        <v>25</v>
      </c>
      <c r="E67" s="38" t="s">
        <v>185</v>
      </c>
      <c r="F67" s="39">
        <v>96.9</v>
      </c>
      <c r="G67" s="39">
        <f t="shared" si="0"/>
        <v>9733.605</v>
      </c>
      <c r="H67" s="40" t="s">
        <v>26</v>
      </c>
      <c r="J67" s="71"/>
    </row>
    <row r="68" s="19" customFormat="1" ht="219" customHeight="1" spans="1:10">
      <c r="A68" s="36">
        <v>65</v>
      </c>
      <c r="B68" s="37" t="s">
        <v>186</v>
      </c>
      <c r="C68" s="37" t="s">
        <v>187</v>
      </c>
      <c r="D68" s="38" t="s">
        <v>33</v>
      </c>
      <c r="E68" s="38" t="s">
        <v>188</v>
      </c>
      <c r="F68" s="39">
        <v>6.12</v>
      </c>
      <c r="G68" s="39">
        <f t="shared" si="0"/>
        <v>36627.282</v>
      </c>
      <c r="H68" s="40" t="s">
        <v>26</v>
      </c>
      <c r="J68" s="71"/>
    </row>
    <row r="69" s="19" customFormat="1" ht="147" customHeight="1" spans="1:10">
      <c r="A69" s="36">
        <v>66</v>
      </c>
      <c r="B69" s="37" t="s">
        <v>189</v>
      </c>
      <c r="C69" s="37" t="s">
        <v>190</v>
      </c>
      <c r="D69" s="38" t="s">
        <v>25</v>
      </c>
      <c r="E69" s="38" t="s">
        <v>191</v>
      </c>
      <c r="F69" s="39">
        <v>612</v>
      </c>
      <c r="G69" s="39">
        <f t="shared" ref="G69:G133" si="1">E69*F69</f>
        <v>6242.4</v>
      </c>
      <c r="H69" s="40" t="s">
        <v>26</v>
      </c>
      <c r="J69" s="71"/>
    </row>
    <row r="70" s="19" customFormat="1" ht="109" customHeight="1" spans="1:10">
      <c r="A70" s="36">
        <v>67</v>
      </c>
      <c r="B70" s="37" t="s">
        <v>192</v>
      </c>
      <c r="C70" s="37" t="s">
        <v>193</v>
      </c>
      <c r="D70" s="38" t="s">
        <v>194</v>
      </c>
      <c r="E70" s="38" t="s">
        <v>195</v>
      </c>
      <c r="F70" s="39">
        <v>1479</v>
      </c>
      <c r="G70" s="39">
        <f t="shared" si="1"/>
        <v>295.8</v>
      </c>
      <c r="H70" s="40" t="s">
        <v>26</v>
      </c>
      <c r="J70" s="71"/>
    </row>
    <row r="71" s="20" customFormat="1" ht="29" customHeight="1" spans="1:10">
      <c r="A71" s="30" t="s">
        <v>196</v>
      </c>
      <c r="B71" s="34" t="s">
        <v>197</v>
      </c>
      <c r="C71" s="35"/>
      <c r="D71" s="43"/>
      <c r="E71" s="43"/>
      <c r="F71" s="39"/>
      <c r="G71" s="33">
        <f>SUM(G72:G161)</f>
        <v>5122770.6942</v>
      </c>
      <c r="H71" s="35"/>
      <c r="J71" s="72"/>
    </row>
    <row r="72" s="19" customFormat="1" ht="224" customHeight="1" spans="1:10">
      <c r="A72" s="36">
        <v>1</v>
      </c>
      <c r="B72" s="37" t="s">
        <v>198</v>
      </c>
      <c r="C72" s="37" t="s">
        <v>199</v>
      </c>
      <c r="D72" s="38" t="s">
        <v>33</v>
      </c>
      <c r="E72" s="38">
        <f>45.34+54.06+54.36+47.88+50.24+64.4+50.11+63.65+29.07+7.8+4.35</f>
        <v>471.26</v>
      </c>
      <c r="F72" s="39">
        <v>22.44</v>
      </c>
      <c r="G72" s="39">
        <f t="shared" si="1"/>
        <v>10575.0744</v>
      </c>
      <c r="H72" s="40" t="s">
        <v>26</v>
      </c>
      <c r="J72" s="71"/>
    </row>
    <row r="73" s="19" customFormat="1" ht="235" customHeight="1" spans="1:10">
      <c r="A73" s="36">
        <v>2</v>
      </c>
      <c r="B73" s="37" t="s">
        <v>200</v>
      </c>
      <c r="C73" s="37" t="s">
        <v>201</v>
      </c>
      <c r="D73" s="38" t="s">
        <v>33</v>
      </c>
      <c r="E73" s="38">
        <f>1432.14+1428.07+1431.18+1361.04+1399.55+1349.96+1455.88+1515.92+1453.41+1441.83+874.95+525.98+2428.95+20942.8+6227.53+16959.21+16959.21+1186.79+1515.55</f>
        <v>81889.95</v>
      </c>
      <c r="F73" s="39">
        <v>5.1</v>
      </c>
      <c r="G73" s="39">
        <f t="shared" si="1"/>
        <v>417638.745</v>
      </c>
      <c r="H73" s="40" t="s">
        <v>26</v>
      </c>
      <c r="J73" s="71"/>
    </row>
    <row r="74" s="19" customFormat="1" ht="231" customHeight="1" spans="1:10">
      <c r="A74" s="36">
        <v>3</v>
      </c>
      <c r="B74" s="37" t="s">
        <v>202</v>
      </c>
      <c r="C74" s="37" t="s">
        <v>203</v>
      </c>
      <c r="D74" s="38" t="s">
        <v>33</v>
      </c>
      <c r="E74" s="38">
        <f>5.46+4.94+5.2+281.13+692.02+26.61</f>
        <v>1015.36</v>
      </c>
      <c r="F74" s="39">
        <v>5.1</v>
      </c>
      <c r="G74" s="39">
        <f t="shared" si="1"/>
        <v>5178.336</v>
      </c>
      <c r="H74" s="40" t="s">
        <v>26</v>
      </c>
      <c r="J74" s="71"/>
    </row>
    <row r="75" s="19" customFormat="1" ht="249" customHeight="1" spans="1:10">
      <c r="A75" s="36">
        <v>4</v>
      </c>
      <c r="B75" s="37" t="s">
        <v>204</v>
      </c>
      <c r="C75" s="37" t="s">
        <v>205</v>
      </c>
      <c r="D75" s="38" t="s">
        <v>33</v>
      </c>
      <c r="E75" s="38">
        <f>13.84+13.84+13.84+54.52+49.66+49.66+49.66+24.82+49.66+47.78+16.56+157.98+93.21+299.9+5.7+3.84+1834.91+1423.76+1645.81+1645.81</f>
        <v>7494.76</v>
      </c>
      <c r="F75" s="39">
        <v>25.5</v>
      </c>
      <c r="G75" s="39">
        <f t="shared" si="1"/>
        <v>191116.38</v>
      </c>
      <c r="H75" s="40" t="s">
        <v>26</v>
      </c>
      <c r="J75" s="71"/>
    </row>
    <row r="76" s="19" customFormat="1" ht="232" customHeight="1" spans="1:10">
      <c r="A76" s="36">
        <v>5</v>
      </c>
      <c r="B76" s="37" t="s">
        <v>206</v>
      </c>
      <c r="C76" s="37" t="s">
        <v>207</v>
      </c>
      <c r="D76" s="38" t="s">
        <v>33</v>
      </c>
      <c r="E76" s="38">
        <f>7.13+7.13+7.13+5.79+301.95</f>
        <v>329.13</v>
      </c>
      <c r="F76" s="39">
        <v>15.3</v>
      </c>
      <c r="G76" s="39">
        <f t="shared" si="1"/>
        <v>5035.689</v>
      </c>
      <c r="H76" s="40" t="s">
        <v>26</v>
      </c>
      <c r="J76" s="71"/>
    </row>
    <row r="77" s="19" customFormat="1" ht="224" customHeight="1" spans="1:10">
      <c r="A77" s="36">
        <v>6</v>
      </c>
      <c r="B77" s="37" t="s">
        <v>208</v>
      </c>
      <c r="C77" s="37" t="s">
        <v>209</v>
      </c>
      <c r="D77" s="38" t="s">
        <v>33</v>
      </c>
      <c r="E77" s="38">
        <f>501.08+501.08+504.68+504.68+486.98+486.98+475.98+498.56+483.41+522.02+188.37</f>
        <v>5153.82</v>
      </c>
      <c r="F77" s="39">
        <v>5.61</v>
      </c>
      <c r="G77" s="39">
        <f t="shared" si="1"/>
        <v>28912.9302</v>
      </c>
      <c r="H77" s="40" t="s">
        <v>26</v>
      </c>
      <c r="J77" s="71"/>
    </row>
    <row r="78" s="19" customFormat="1" ht="234" customHeight="1" spans="1:10">
      <c r="A78" s="36">
        <v>7</v>
      </c>
      <c r="B78" s="37" t="s">
        <v>210</v>
      </c>
      <c r="C78" s="37" t="s">
        <v>211</v>
      </c>
      <c r="D78" s="38" t="s">
        <v>33</v>
      </c>
      <c r="E78" s="38">
        <f>728.25+728.25+728.25+725.25+650.39+659.33+650.13+660.97+664.54+678.53+292.75</f>
        <v>7166.64</v>
      </c>
      <c r="F78" s="39">
        <v>20.4</v>
      </c>
      <c r="G78" s="39">
        <f t="shared" si="1"/>
        <v>146199.456</v>
      </c>
      <c r="H78" s="40" t="s">
        <v>26</v>
      </c>
      <c r="J78" s="71"/>
    </row>
    <row r="79" s="19" customFormat="1" ht="112" customHeight="1" spans="1:10">
      <c r="A79" s="36">
        <v>8</v>
      </c>
      <c r="B79" s="37" t="s">
        <v>212</v>
      </c>
      <c r="C79" s="37" t="s">
        <v>213</v>
      </c>
      <c r="D79" s="38" t="s">
        <v>25</v>
      </c>
      <c r="E79" s="38">
        <f>0.26+0.26+0.26+0.26+12.15+11.02+1+11.02+3.56+11.02+10.2+0.94</f>
        <v>61.95</v>
      </c>
      <c r="F79" s="39">
        <v>285.6</v>
      </c>
      <c r="G79" s="39">
        <f t="shared" si="1"/>
        <v>17692.92</v>
      </c>
      <c r="H79" s="40" t="s">
        <v>26</v>
      </c>
      <c r="J79" s="71"/>
    </row>
    <row r="80" s="19" customFormat="1" ht="351" customHeight="1" spans="1:10">
      <c r="A80" s="36">
        <v>9</v>
      </c>
      <c r="B80" s="37" t="s">
        <v>214</v>
      </c>
      <c r="C80" s="37" t="s">
        <v>215</v>
      </c>
      <c r="D80" s="38" t="s">
        <v>194</v>
      </c>
      <c r="E80" s="38">
        <f>7.28+7.28+7.28+7.25+6.5+22.392+6.5+6.61+6.65+6.79+2.93</f>
        <v>87.462</v>
      </c>
      <c r="F80" s="39">
        <v>2652</v>
      </c>
      <c r="G80" s="39">
        <f t="shared" si="1"/>
        <v>231949.224</v>
      </c>
      <c r="H80" s="40" t="s">
        <v>26</v>
      </c>
      <c r="J80" s="71"/>
    </row>
    <row r="81" s="19" customFormat="1" ht="200" customHeight="1" spans="1:10">
      <c r="A81" s="36">
        <v>10</v>
      </c>
      <c r="B81" s="37" t="s">
        <v>216</v>
      </c>
      <c r="C81" s="37" t="s">
        <v>217</v>
      </c>
      <c r="D81" s="38" t="s">
        <v>33</v>
      </c>
      <c r="E81" s="38">
        <f>728.25+728.25+728.25+725.25+650.39+659.33+650.13+660.97+664.54+678.53+292.75</f>
        <v>7166.64</v>
      </c>
      <c r="F81" s="39">
        <v>35.7</v>
      </c>
      <c r="G81" s="39">
        <f t="shared" si="1"/>
        <v>255849.048</v>
      </c>
      <c r="H81" s="40" t="s">
        <v>26</v>
      </c>
      <c r="J81" s="71"/>
    </row>
    <row r="82" s="19" customFormat="1" ht="100" customHeight="1" spans="1:10">
      <c r="A82" s="36">
        <v>11</v>
      </c>
      <c r="B82" s="37" t="s">
        <v>68</v>
      </c>
      <c r="C82" s="37" t="s">
        <v>218</v>
      </c>
      <c r="D82" s="38" t="s">
        <v>33</v>
      </c>
      <c r="E82" s="38">
        <f>147.44+147.28+148.44+145.04+152.08+18.84</f>
        <v>759.12</v>
      </c>
      <c r="F82" s="39">
        <v>18.36</v>
      </c>
      <c r="G82" s="39">
        <f t="shared" si="1"/>
        <v>13937.4432</v>
      </c>
      <c r="H82" s="40" t="s">
        <v>26</v>
      </c>
      <c r="J82" s="71"/>
    </row>
    <row r="83" s="19" customFormat="1" ht="117" customHeight="1" spans="1:10">
      <c r="A83" s="36">
        <v>12</v>
      </c>
      <c r="B83" s="37" t="s">
        <v>219</v>
      </c>
      <c r="C83" s="37" t="s">
        <v>220</v>
      </c>
      <c r="D83" s="38" t="s">
        <v>33</v>
      </c>
      <c r="E83" s="38">
        <f>45.34+54.06+54.36+62.99+50.24+64.4+50.11+63.65+29.07+7.8+4.35</f>
        <v>486.37</v>
      </c>
      <c r="F83" s="39">
        <v>15.3</v>
      </c>
      <c r="G83" s="39">
        <f t="shared" si="1"/>
        <v>7441.461</v>
      </c>
      <c r="H83" s="40" t="s">
        <v>26</v>
      </c>
      <c r="J83" s="71"/>
    </row>
    <row r="84" s="19" customFormat="1" ht="95" customHeight="1" spans="1:10">
      <c r="A84" s="36">
        <v>13</v>
      </c>
      <c r="B84" s="37" t="s">
        <v>221</v>
      </c>
      <c r="C84" s="37" t="s">
        <v>222</v>
      </c>
      <c r="D84" s="38" t="s">
        <v>33</v>
      </c>
      <c r="E84" s="38">
        <f>23.61+23.61+23.61+137.94+120+120+120+33.84+117.72+95.36+13.83+72.5+42.41+64.88+10.48+8.76</f>
        <v>1028.55</v>
      </c>
      <c r="F84" s="39">
        <v>18.36</v>
      </c>
      <c r="G84" s="39">
        <f t="shared" si="1"/>
        <v>18884.178</v>
      </c>
      <c r="H84" s="40" t="s">
        <v>26</v>
      </c>
      <c r="J84" s="71"/>
    </row>
    <row r="85" s="19" customFormat="1" ht="112" customHeight="1" spans="1:10">
      <c r="A85" s="36">
        <v>14</v>
      </c>
      <c r="B85" s="37" t="s">
        <v>223</v>
      </c>
      <c r="C85" s="37" t="s">
        <v>224</v>
      </c>
      <c r="D85" s="38" t="s">
        <v>33</v>
      </c>
      <c r="E85" s="38">
        <f>603.25+602.07+604.27+619.34+628.46+580.03+625.21+642.67+622.93+666.88+388.35+525.98+2358.84</f>
        <v>9468.28</v>
      </c>
      <c r="F85" s="39">
        <v>15.3</v>
      </c>
      <c r="G85" s="39">
        <f t="shared" si="1"/>
        <v>144864.684</v>
      </c>
      <c r="H85" s="40" t="s">
        <v>26</v>
      </c>
      <c r="J85" s="71"/>
    </row>
    <row r="86" s="19" customFormat="1" ht="126" customHeight="1" spans="1:10">
      <c r="A86" s="36">
        <v>15</v>
      </c>
      <c r="B86" s="37" t="s">
        <v>225</v>
      </c>
      <c r="C86" s="37" t="s">
        <v>226</v>
      </c>
      <c r="D86" s="38" t="s">
        <v>33</v>
      </c>
      <c r="E86" s="38">
        <f>14.69+14.63+14.69+14.1+13.91+13.91+13.88+13.97+13.88+14.19+8.51+70.11</f>
        <v>220.47</v>
      </c>
      <c r="F86" s="39">
        <v>15.3</v>
      </c>
      <c r="G86" s="39">
        <f t="shared" si="1"/>
        <v>3373.191</v>
      </c>
      <c r="H86" s="40" t="s">
        <v>26</v>
      </c>
      <c r="J86" s="71"/>
    </row>
    <row r="87" s="19" customFormat="1" ht="120" customHeight="1" spans="1:10">
      <c r="A87" s="36">
        <v>16</v>
      </c>
      <c r="B87" s="37" t="s">
        <v>227</v>
      </c>
      <c r="C87" s="37" t="s">
        <v>228</v>
      </c>
      <c r="D87" s="38" t="s">
        <v>33</v>
      </c>
      <c r="E87" s="38">
        <f>5.46+4.94+5.2+281.13+692.02+26.61</f>
        <v>1015.36</v>
      </c>
      <c r="F87" s="39">
        <v>15.3</v>
      </c>
      <c r="G87" s="39">
        <f t="shared" si="1"/>
        <v>15535.008</v>
      </c>
      <c r="H87" s="40" t="s">
        <v>26</v>
      </c>
      <c r="J87" s="71"/>
    </row>
    <row r="88" s="19" customFormat="1" ht="137" customHeight="1" spans="1:10">
      <c r="A88" s="36">
        <v>17</v>
      </c>
      <c r="B88" s="37" t="s">
        <v>229</v>
      </c>
      <c r="C88" s="37" t="s">
        <v>230</v>
      </c>
      <c r="D88" s="38" t="s">
        <v>33</v>
      </c>
      <c r="E88" s="38">
        <f>15.08+15.08+15.08+15.08+15.08+15.08+15.08+15.08+15.08+15.08</f>
        <v>150.8</v>
      </c>
      <c r="F88" s="39">
        <v>22.44</v>
      </c>
      <c r="G88" s="39">
        <f t="shared" si="1"/>
        <v>3383.952</v>
      </c>
      <c r="H88" s="40" t="s">
        <v>26</v>
      </c>
      <c r="J88" s="71"/>
    </row>
    <row r="89" s="19" customFormat="1" ht="134" customHeight="1" spans="1:10">
      <c r="A89" s="36">
        <v>18</v>
      </c>
      <c r="B89" s="37" t="s">
        <v>229</v>
      </c>
      <c r="C89" s="37" t="s">
        <v>231</v>
      </c>
      <c r="D89" s="38" t="s">
        <v>33</v>
      </c>
      <c r="E89" s="38">
        <f>486+486+489.6+489.6+471.9+471.9+470.58+483.48+468.33+506.94+188.37</f>
        <v>5012.7</v>
      </c>
      <c r="F89" s="39">
        <v>22.44</v>
      </c>
      <c r="G89" s="39">
        <f t="shared" si="1"/>
        <v>112484.988</v>
      </c>
      <c r="H89" s="40" t="s">
        <v>26</v>
      </c>
      <c r="J89" s="71"/>
    </row>
    <row r="90" s="19" customFormat="1" ht="221" customHeight="1" spans="1:10">
      <c r="A90" s="36">
        <v>19</v>
      </c>
      <c r="B90" s="37" t="s">
        <v>232</v>
      </c>
      <c r="C90" s="37" t="s">
        <v>233</v>
      </c>
      <c r="D90" s="38" t="s">
        <v>25</v>
      </c>
      <c r="E90" s="45">
        <v>2.74</v>
      </c>
      <c r="F90" s="39">
        <v>255</v>
      </c>
      <c r="G90" s="39">
        <f t="shared" si="1"/>
        <v>698.7</v>
      </c>
      <c r="H90" s="40" t="s">
        <v>26</v>
      </c>
      <c r="J90" s="71"/>
    </row>
    <row r="91" s="19" customFormat="1" ht="235" customHeight="1" spans="1:10">
      <c r="A91" s="36">
        <v>20</v>
      </c>
      <c r="B91" s="37" t="s">
        <v>234</v>
      </c>
      <c r="C91" s="37" t="s">
        <v>235</v>
      </c>
      <c r="D91" s="38" t="s">
        <v>33</v>
      </c>
      <c r="E91" s="38">
        <f>471.9+471.9+471.9+471.9+471.9</f>
        <v>2359.5</v>
      </c>
      <c r="F91" s="39">
        <v>5.1</v>
      </c>
      <c r="G91" s="39">
        <f t="shared" si="1"/>
        <v>12033.45</v>
      </c>
      <c r="H91" s="40" t="s">
        <v>26</v>
      </c>
      <c r="J91" s="71"/>
    </row>
    <row r="92" s="19" customFormat="1" ht="219" customHeight="1" spans="1:10">
      <c r="A92" s="36">
        <v>21</v>
      </c>
      <c r="B92" s="37" t="s">
        <v>236</v>
      </c>
      <c r="C92" s="37" t="s">
        <v>237</v>
      </c>
      <c r="D92" s="38" t="s">
        <v>33</v>
      </c>
      <c r="E92" s="38">
        <f>11.97+11.97+11.97+11.97+11.97</f>
        <v>59.85</v>
      </c>
      <c r="F92" s="39">
        <v>12.75</v>
      </c>
      <c r="G92" s="39">
        <f t="shared" si="1"/>
        <v>763.0875</v>
      </c>
      <c r="H92" s="40" t="s">
        <v>26</v>
      </c>
      <c r="J92" s="71"/>
    </row>
    <row r="93" s="19" customFormat="1" ht="150" customHeight="1" spans="1:10">
      <c r="A93" s="36">
        <v>22</v>
      </c>
      <c r="B93" s="37" t="s">
        <v>238</v>
      </c>
      <c r="C93" s="37" t="s">
        <v>239</v>
      </c>
      <c r="D93" s="38" t="s">
        <v>33</v>
      </c>
      <c r="E93" s="38">
        <f>15.11+22.52</f>
        <v>37.63</v>
      </c>
      <c r="F93" s="39">
        <v>12.24</v>
      </c>
      <c r="G93" s="39">
        <f t="shared" si="1"/>
        <v>460.5912</v>
      </c>
      <c r="H93" s="40" t="s">
        <v>26</v>
      </c>
      <c r="J93" s="71"/>
    </row>
    <row r="94" s="19" customFormat="1" ht="219" customHeight="1" spans="1:10">
      <c r="A94" s="36">
        <v>23</v>
      </c>
      <c r="B94" s="37" t="s">
        <v>240</v>
      </c>
      <c r="C94" s="37" t="s">
        <v>241</v>
      </c>
      <c r="D94" s="38" t="s">
        <v>25</v>
      </c>
      <c r="E94" s="38" t="s">
        <v>242</v>
      </c>
      <c r="F94" s="39">
        <v>255</v>
      </c>
      <c r="G94" s="39">
        <f t="shared" si="1"/>
        <v>6359.7</v>
      </c>
      <c r="H94" s="40" t="s">
        <v>26</v>
      </c>
      <c r="J94" s="71"/>
    </row>
    <row r="95" s="19" customFormat="1" ht="162" customHeight="1" spans="1:10">
      <c r="A95" s="36">
        <v>24</v>
      </c>
      <c r="B95" s="37" t="s">
        <v>243</v>
      </c>
      <c r="C95" s="37" t="s">
        <v>244</v>
      </c>
      <c r="D95" s="38" t="s">
        <v>33</v>
      </c>
      <c r="E95" s="38" t="s">
        <v>245</v>
      </c>
      <c r="F95" s="39">
        <v>12.24</v>
      </c>
      <c r="G95" s="39">
        <f t="shared" si="1"/>
        <v>83.7216</v>
      </c>
      <c r="H95" s="40" t="s">
        <v>26</v>
      </c>
      <c r="J95" s="71"/>
    </row>
    <row r="96" s="19" customFormat="1" ht="237" customHeight="1" spans="1:10">
      <c r="A96" s="36">
        <v>25</v>
      </c>
      <c r="B96" s="37" t="s">
        <v>246</v>
      </c>
      <c r="C96" s="37" t="s">
        <v>247</v>
      </c>
      <c r="D96" s="38" t="s">
        <v>33</v>
      </c>
      <c r="E96" s="38" t="s">
        <v>248</v>
      </c>
      <c r="F96" s="39">
        <v>20.4</v>
      </c>
      <c r="G96" s="39">
        <f t="shared" si="1"/>
        <v>934.932</v>
      </c>
      <c r="H96" s="40" t="s">
        <v>26</v>
      </c>
      <c r="J96" s="71"/>
    </row>
    <row r="97" s="19" customFormat="1" ht="235" customHeight="1" spans="1:10">
      <c r="A97" s="36">
        <v>26</v>
      </c>
      <c r="B97" s="37" t="s">
        <v>249</v>
      </c>
      <c r="C97" s="37" t="s">
        <v>250</v>
      </c>
      <c r="D97" s="38" t="s">
        <v>33</v>
      </c>
      <c r="E97" s="38" t="s">
        <v>251</v>
      </c>
      <c r="F97" s="39">
        <v>20.4</v>
      </c>
      <c r="G97" s="39">
        <f t="shared" si="1"/>
        <v>15683.724</v>
      </c>
      <c r="H97" s="40" t="s">
        <v>26</v>
      </c>
      <c r="J97" s="71"/>
    </row>
    <row r="98" s="19" customFormat="1" ht="224" customHeight="1" spans="1:10">
      <c r="A98" s="36">
        <v>27</v>
      </c>
      <c r="B98" s="37" t="s">
        <v>252</v>
      </c>
      <c r="C98" s="37" t="s">
        <v>253</v>
      </c>
      <c r="D98" s="38" t="s">
        <v>33</v>
      </c>
      <c r="E98" s="38" t="s">
        <v>254</v>
      </c>
      <c r="F98" s="39">
        <v>15.3</v>
      </c>
      <c r="G98" s="39">
        <f t="shared" si="1"/>
        <v>415.701</v>
      </c>
      <c r="H98" s="40" t="s">
        <v>26</v>
      </c>
      <c r="J98" s="71"/>
    </row>
    <row r="99" s="19" customFormat="1" ht="225" customHeight="1" spans="1:10">
      <c r="A99" s="36">
        <v>28</v>
      </c>
      <c r="B99" s="37" t="s">
        <v>255</v>
      </c>
      <c r="C99" s="37" t="s">
        <v>256</v>
      </c>
      <c r="D99" s="38" t="s">
        <v>33</v>
      </c>
      <c r="E99" s="38">
        <f>60.38+111.44+179.04+44.28+6.91</f>
        <v>402.05</v>
      </c>
      <c r="F99" s="39">
        <v>20.4</v>
      </c>
      <c r="G99" s="39">
        <f t="shared" si="1"/>
        <v>8201.82</v>
      </c>
      <c r="H99" s="40" t="s">
        <v>26</v>
      </c>
      <c r="J99" s="71"/>
    </row>
    <row r="100" s="19" customFormat="1" ht="80" customHeight="1" spans="1:10">
      <c r="A100" s="36">
        <v>29</v>
      </c>
      <c r="B100" s="37" t="s">
        <v>84</v>
      </c>
      <c r="C100" s="37" t="s">
        <v>257</v>
      </c>
      <c r="D100" s="38" t="s">
        <v>33</v>
      </c>
      <c r="E100" s="38">
        <f>45.83+524.69+28.23</f>
        <v>598.75</v>
      </c>
      <c r="F100" s="39">
        <v>18.36</v>
      </c>
      <c r="G100" s="39">
        <f t="shared" si="1"/>
        <v>10993.05</v>
      </c>
      <c r="H100" s="40" t="s">
        <v>26</v>
      </c>
      <c r="J100" s="71"/>
    </row>
    <row r="101" s="19" customFormat="1" ht="113" customHeight="1" spans="1:10">
      <c r="A101" s="36">
        <v>30</v>
      </c>
      <c r="B101" s="37" t="s">
        <v>258</v>
      </c>
      <c r="C101" s="37" t="s">
        <v>259</v>
      </c>
      <c r="D101" s="38" t="s">
        <v>33</v>
      </c>
      <c r="E101" s="38">
        <f>45.83+352.53+27.15</f>
        <v>425.51</v>
      </c>
      <c r="F101" s="39">
        <v>54.06</v>
      </c>
      <c r="G101" s="39">
        <f t="shared" si="1"/>
        <v>23003.0706</v>
      </c>
      <c r="H101" s="40" t="s">
        <v>26</v>
      </c>
      <c r="J101" s="71"/>
    </row>
    <row r="102" s="19" customFormat="1" ht="163" customHeight="1" spans="1:10">
      <c r="A102" s="36">
        <v>31</v>
      </c>
      <c r="B102" s="37" t="s">
        <v>260</v>
      </c>
      <c r="C102" s="37" t="s">
        <v>261</v>
      </c>
      <c r="D102" s="38" t="s">
        <v>33</v>
      </c>
      <c r="E102" s="38" t="s">
        <v>254</v>
      </c>
      <c r="F102" s="39">
        <v>387.6</v>
      </c>
      <c r="G102" s="39">
        <f t="shared" si="1"/>
        <v>10531.092</v>
      </c>
      <c r="H102" s="40" t="s">
        <v>26</v>
      </c>
      <c r="J102" s="71"/>
    </row>
    <row r="103" s="19" customFormat="1" ht="129" customHeight="1" spans="1:10">
      <c r="A103" s="36">
        <v>32</v>
      </c>
      <c r="B103" s="37" t="s">
        <v>262</v>
      </c>
      <c r="C103" s="37" t="s">
        <v>263</v>
      </c>
      <c r="D103" s="38" t="s">
        <v>33</v>
      </c>
      <c r="E103" s="38">
        <f>768.81+530.34+559.13+197.35+66.87+300</f>
        <v>2422.5</v>
      </c>
      <c r="F103" s="39">
        <v>18.36</v>
      </c>
      <c r="G103" s="39">
        <f t="shared" si="1"/>
        <v>44477.1</v>
      </c>
      <c r="H103" s="40" t="s">
        <v>26</v>
      </c>
      <c r="J103" s="71"/>
    </row>
    <row r="104" s="19" customFormat="1" ht="142" customHeight="1" spans="1:10">
      <c r="A104" s="36">
        <v>33</v>
      </c>
      <c r="B104" s="37" t="s">
        <v>146</v>
      </c>
      <c r="C104" s="37" t="s">
        <v>264</v>
      </c>
      <c r="D104" s="38" t="s">
        <v>33</v>
      </c>
      <c r="E104" s="38">
        <f>60.38+111.44+179.04+44.28+6.91</f>
        <v>402.05</v>
      </c>
      <c r="F104" s="39">
        <v>18.36</v>
      </c>
      <c r="G104" s="39">
        <f t="shared" si="1"/>
        <v>7381.638</v>
      </c>
      <c r="H104" s="40" t="s">
        <v>26</v>
      </c>
      <c r="J104" s="71"/>
    </row>
    <row r="105" s="19" customFormat="1" ht="130" customHeight="1" spans="1:10">
      <c r="A105" s="36">
        <v>34</v>
      </c>
      <c r="B105" s="37" t="s">
        <v>265</v>
      </c>
      <c r="C105" s="37" t="s">
        <v>266</v>
      </c>
      <c r="D105" s="38" t="s">
        <v>33</v>
      </c>
      <c r="E105" s="38" t="s">
        <v>267</v>
      </c>
      <c r="F105" s="39">
        <v>25.5</v>
      </c>
      <c r="G105" s="39">
        <f t="shared" si="1"/>
        <v>1501.695</v>
      </c>
      <c r="H105" s="40" t="s">
        <v>26</v>
      </c>
      <c r="J105" s="71"/>
    </row>
    <row r="106" s="19" customFormat="1" ht="96" customHeight="1" spans="1:10">
      <c r="A106" s="36">
        <v>35</v>
      </c>
      <c r="B106" s="37" t="s">
        <v>268</v>
      </c>
      <c r="C106" s="37" t="s">
        <v>269</v>
      </c>
      <c r="D106" s="38" t="s">
        <v>33</v>
      </c>
      <c r="E106" s="38">
        <f>463.72+15.25+37.42+41.13</f>
        <v>557.52</v>
      </c>
      <c r="F106" s="39">
        <v>15.3</v>
      </c>
      <c r="G106" s="39">
        <f t="shared" si="1"/>
        <v>8530.056</v>
      </c>
      <c r="H106" s="40" t="s">
        <v>26</v>
      </c>
      <c r="J106" s="71"/>
    </row>
    <row r="107" s="19" customFormat="1" ht="230" customHeight="1" spans="1:10">
      <c r="A107" s="36">
        <v>36</v>
      </c>
      <c r="B107" s="37" t="s">
        <v>270</v>
      </c>
      <c r="C107" s="37" t="s">
        <v>271</v>
      </c>
      <c r="D107" s="38" t="s">
        <v>33</v>
      </c>
      <c r="E107" s="38" t="s">
        <v>272</v>
      </c>
      <c r="F107" s="39">
        <v>20.4</v>
      </c>
      <c r="G107" s="39">
        <f t="shared" si="1"/>
        <v>6061.044</v>
      </c>
      <c r="H107" s="40" t="s">
        <v>26</v>
      </c>
      <c r="J107" s="71"/>
    </row>
    <row r="108" s="19" customFormat="1" ht="222" customHeight="1" spans="1:10">
      <c r="A108" s="36">
        <v>37</v>
      </c>
      <c r="B108" s="37" t="s">
        <v>273</v>
      </c>
      <c r="C108" s="37" t="s">
        <v>274</v>
      </c>
      <c r="D108" s="38" t="s">
        <v>33</v>
      </c>
      <c r="E108" s="38" t="s">
        <v>275</v>
      </c>
      <c r="F108" s="39">
        <v>12.75</v>
      </c>
      <c r="G108" s="39">
        <f t="shared" si="1"/>
        <v>907.035</v>
      </c>
      <c r="H108" s="40" t="s">
        <v>26</v>
      </c>
      <c r="J108" s="71"/>
    </row>
    <row r="109" s="19" customFormat="1" ht="232" customHeight="1" spans="1:10">
      <c r="A109" s="36">
        <v>38</v>
      </c>
      <c r="B109" s="37" t="s">
        <v>276</v>
      </c>
      <c r="C109" s="37" t="s">
        <v>277</v>
      </c>
      <c r="D109" s="38" t="s">
        <v>33</v>
      </c>
      <c r="E109" s="38">
        <f>728.58+559.13+160.13+1002.11+7521.47+5535.16+4022.04+4022.04+4012.79+4012.79+6848.81+4476.67+1928.53</f>
        <v>44830.25</v>
      </c>
      <c r="F109" s="39">
        <v>20.4</v>
      </c>
      <c r="G109" s="39">
        <f t="shared" si="1"/>
        <v>914537.1</v>
      </c>
      <c r="H109" s="40" t="s">
        <v>26</v>
      </c>
      <c r="J109" s="71"/>
    </row>
    <row r="110" s="19" customFormat="1" ht="232" customHeight="1" spans="1:10">
      <c r="A110" s="36">
        <v>39</v>
      </c>
      <c r="B110" s="37" t="s">
        <v>278</v>
      </c>
      <c r="C110" s="37" t="s">
        <v>279</v>
      </c>
      <c r="D110" s="38" t="s">
        <v>33</v>
      </c>
      <c r="E110" s="38">
        <f>225.85+28.23</f>
        <v>254.08</v>
      </c>
      <c r="F110" s="39">
        <v>25.5</v>
      </c>
      <c r="G110" s="39">
        <f t="shared" si="1"/>
        <v>6479.04</v>
      </c>
      <c r="H110" s="40" t="s">
        <v>26</v>
      </c>
      <c r="J110" s="71"/>
    </row>
    <row r="111" s="19" customFormat="1" ht="103" customHeight="1" spans="1:10">
      <c r="A111" s="36">
        <v>40</v>
      </c>
      <c r="B111" s="37" t="s">
        <v>258</v>
      </c>
      <c r="C111" s="37" t="s">
        <v>280</v>
      </c>
      <c r="D111" s="38" t="s">
        <v>33</v>
      </c>
      <c r="E111" s="38">
        <f>225.85+704.57</f>
        <v>930.42</v>
      </c>
      <c r="F111" s="39">
        <v>54.06</v>
      </c>
      <c r="G111" s="39">
        <f t="shared" si="1"/>
        <v>50298.5052</v>
      </c>
      <c r="H111" s="40" t="s">
        <v>26</v>
      </c>
      <c r="J111" s="71"/>
    </row>
    <row r="112" s="19" customFormat="1" ht="83" customHeight="1" spans="1:10">
      <c r="A112" s="36">
        <v>41</v>
      </c>
      <c r="B112" s="37" t="s">
        <v>281</v>
      </c>
      <c r="C112" s="37" t="s">
        <v>282</v>
      </c>
      <c r="D112" s="38" t="s">
        <v>33</v>
      </c>
      <c r="E112" s="38">
        <f>62.51+27.15</f>
        <v>89.66</v>
      </c>
      <c r="F112" s="39">
        <v>18.36</v>
      </c>
      <c r="G112" s="39">
        <f t="shared" si="1"/>
        <v>1646.1576</v>
      </c>
      <c r="H112" s="40" t="s">
        <v>26</v>
      </c>
      <c r="J112" s="71"/>
    </row>
    <row r="113" s="19" customFormat="1" ht="126" customHeight="1" spans="1:10">
      <c r="A113" s="36">
        <v>42</v>
      </c>
      <c r="B113" s="37" t="s">
        <v>283</v>
      </c>
      <c r="C113" s="37" t="s">
        <v>284</v>
      </c>
      <c r="D113" s="38" t="s">
        <v>33</v>
      </c>
      <c r="E113" s="38" t="s">
        <v>285</v>
      </c>
      <c r="F113" s="39">
        <v>54.06</v>
      </c>
      <c r="G113" s="39">
        <f t="shared" si="1"/>
        <v>476.8092</v>
      </c>
      <c r="H113" s="40" t="s">
        <v>26</v>
      </c>
      <c r="J113" s="71"/>
    </row>
    <row r="114" s="19" customFormat="1" ht="96" customHeight="1" spans="1:10">
      <c r="A114" s="36">
        <v>43</v>
      </c>
      <c r="B114" s="37" t="s">
        <v>286</v>
      </c>
      <c r="C114" s="37" t="s">
        <v>287</v>
      </c>
      <c r="D114" s="38" t="s">
        <v>33</v>
      </c>
      <c r="E114" s="38">
        <f>127.02+94.12</f>
        <v>221.14</v>
      </c>
      <c r="F114" s="39">
        <v>18.36</v>
      </c>
      <c r="G114" s="39">
        <f t="shared" si="1"/>
        <v>4060.1304</v>
      </c>
      <c r="H114" s="40" t="s">
        <v>26</v>
      </c>
      <c r="J114" s="71"/>
    </row>
    <row r="115" s="19" customFormat="1" ht="91" customHeight="1" spans="1:10">
      <c r="A115" s="36">
        <v>44</v>
      </c>
      <c r="B115" s="37" t="s">
        <v>286</v>
      </c>
      <c r="C115" s="37" t="s">
        <v>288</v>
      </c>
      <c r="D115" s="38" t="s">
        <v>33</v>
      </c>
      <c r="E115" s="38" t="s">
        <v>289</v>
      </c>
      <c r="F115" s="39">
        <v>18.36</v>
      </c>
      <c r="G115" s="39">
        <f t="shared" si="1"/>
        <v>1307.5992</v>
      </c>
      <c r="H115" s="40" t="s">
        <v>26</v>
      </c>
      <c r="J115" s="71"/>
    </row>
    <row r="116" s="19" customFormat="1" ht="131" customHeight="1" spans="1:10">
      <c r="A116" s="36">
        <v>45</v>
      </c>
      <c r="B116" s="37" t="s">
        <v>290</v>
      </c>
      <c r="C116" s="37" t="s">
        <v>291</v>
      </c>
      <c r="D116" s="38" t="s">
        <v>33</v>
      </c>
      <c r="E116" s="38">
        <f>127.02+94.12</f>
        <v>221.14</v>
      </c>
      <c r="F116" s="39">
        <v>54.06</v>
      </c>
      <c r="G116" s="39">
        <f t="shared" si="1"/>
        <v>11954.8284</v>
      </c>
      <c r="H116" s="40" t="s">
        <v>26</v>
      </c>
      <c r="J116" s="71"/>
    </row>
    <row r="117" s="19" customFormat="1" ht="130" customHeight="1" spans="1:10">
      <c r="A117" s="36">
        <v>46</v>
      </c>
      <c r="B117" s="37" t="s">
        <v>290</v>
      </c>
      <c r="C117" s="37" t="s">
        <v>292</v>
      </c>
      <c r="D117" s="38" t="s">
        <v>33</v>
      </c>
      <c r="E117" s="38" t="s">
        <v>289</v>
      </c>
      <c r="F117" s="39">
        <v>54.06</v>
      </c>
      <c r="G117" s="39">
        <f t="shared" si="1"/>
        <v>3850.1532</v>
      </c>
      <c r="H117" s="40" t="s">
        <v>26</v>
      </c>
      <c r="J117" s="71"/>
    </row>
    <row r="118" s="19" customFormat="1" ht="155" customHeight="1" spans="1:10">
      <c r="A118" s="36">
        <v>47</v>
      </c>
      <c r="B118" s="37" t="s">
        <v>293</v>
      </c>
      <c r="C118" s="37" t="s">
        <v>294</v>
      </c>
      <c r="D118" s="38" t="s">
        <v>33</v>
      </c>
      <c r="E118" s="38" t="s">
        <v>275</v>
      </c>
      <c r="F118" s="39">
        <v>35.7</v>
      </c>
      <c r="G118" s="39">
        <f t="shared" si="1"/>
        <v>2539.698</v>
      </c>
      <c r="H118" s="40" t="s">
        <v>26</v>
      </c>
      <c r="J118" s="71"/>
    </row>
    <row r="119" s="19" customFormat="1" ht="234" customHeight="1" spans="1:10">
      <c r="A119" s="36">
        <v>48</v>
      </c>
      <c r="B119" s="37" t="s">
        <v>295</v>
      </c>
      <c r="C119" s="37" t="s">
        <v>296</v>
      </c>
      <c r="D119" s="38" t="s">
        <v>33</v>
      </c>
      <c r="E119" s="38" t="s">
        <v>297</v>
      </c>
      <c r="F119" s="39">
        <v>20.4</v>
      </c>
      <c r="G119" s="39">
        <f t="shared" si="1"/>
        <v>4025.94</v>
      </c>
      <c r="H119" s="40" t="s">
        <v>26</v>
      </c>
      <c r="J119" s="71"/>
    </row>
    <row r="120" s="19" customFormat="1" ht="254" customHeight="1" spans="1:10">
      <c r="A120" s="36">
        <v>49</v>
      </c>
      <c r="B120" s="37" t="s">
        <v>298</v>
      </c>
      <c r="C120" s="37" t="s">
        <v>299</v>
      </c>
      <c r="D120" s="38" t="s">
        <v>25</v>
      </c>
      <c r="E120" s="38" t="s">
        <v>300</v>
      </c>
      <c r="F120" s="39">
        <v>96.9</v>
      </c>
      <c r="G120" s="39">
        <f t="shared" si="1"/>
        <v>104.652</v>
      </c>
      <c r="H120" s="40" t="s">
        <v>26</v>
      </c>
      <c r="J120" s="71"/>
    </row>
    <row r="121" s="19" customFormat="1" ht="234" customHeight="1" spans="1:10">
      <c r="A121" s="36">
        <v>50</v>
      </c>
      <c r="B121" s="37" t="s">
        <v>31</v>
      </c>
      <c r="C121" s="37" t="s">
        <v>301</v>
      </c>
      <c r="D121" s="38" t="s">
        <v>33</v>
      </c>
      <c r="E121" s="38" t="s">
        <v>302</v>
      </c>
      <c r="F121" s="39">
        <v>20.4</v>
      </c>
      <c r="G121" s="39">
        <f t="shared" si="1"/>
        <v>553.86</v>
      </c>
      <c r="H121" s="40" t="s">
        <v>26</v>
      </c>
      <c r="J121" s="71"/>
    </row>
    <row r="122" s="19" customFormat="1" ht="172" customHeight="1" spans="1:10">
      <c r="A122" s="36">
        <v>51</v>
      </c>
      <c r="B122" s="37" t="s">
        <v>303</v>
      </c>
      <c r="C122" s="37" t="s">
        <v>304</v>
      </c>
      <c r="D122" s="38" t="s">
        <v>33</v>
      </c>
      <c r="E122" s="38" t="s">
        <v>305</v>
      </c>
      <c r="F122" s="39">
        <v>81.6</v>
      </c>
      <c r="G122" s="39">
        <f t="shared" si="1"/>
        <v>1644.24</v>
      </c>
      <c r="H122" s="40" t="s">
        <v>26</v>
      </c>
      <c r="J122" s="71"/>
    </row>
    <row r="123" s="19" customFormat="1" ht="249" customHeight="1" spans="1:10">
      <c r="A123" s="36">
        <v>52</v>
      </c>
      <c r="B123" s="37" t="s">
        <v>306</v>
      </c>
      <c r="C123" s="37" t="s">
        <v>307</v>
      </c>
      <c r="D123" s="38" t="s">
        <v>33</v>
      </c>
      <c r="E123" s="38" t="s">
        <v>308</v>
      </c>
      <c r="F123" s="39">
        <v>5.1</v>
      </c>
      <c r="G123" s="39">
        <f t="shared" si="1"/>
        <v>2008.992</v>
      </c>
      <c r="H123" s="40" t="s">
        <v>26</v>
      </c>
      <c r="J123" s="71"/>
    </row>
    <row r="124" s="19" customFormat="1" ht="247" customHeight="1" spans="1:10">
      <c r="A124" s="36">
        <v>53</v>
      </c>
      <c r="B124" s="37" t="s">
        <v>309</v>
      </c>
      <c r="C124" s="37" t="s">
        <v>310</v>
      </c>
      <c r="D124" s="38" t="s">
        <v>25</v>
      </c>
      <c r="E124" s="38">
        <f>1.68+56.7+56.7</f>
        <v>115.08</v>
      </c>
      <c r="F124" s="39">
        <v>96.9</v>
      </c>
      <c r="G124" s="39">
        <f t="shared" si="1"/>
        <v>11151.252</v>
      </c>
      <c r="H124" s="40" t="s">
        <v>26</v>
      </c>
      <c r="J124" s="71"/>
    </row>
    <row r="125" s="19" customFormat="1" ht="237" customHeight="1" spans="1:10">
      <c r="A125" s="36">
        <v>54</v>
      </c>
      <c r="B125" s="37" t="s">
        <v>311</v>
      </c>
      <c r="C125" s="37" t="s">
        <v>312</v>
      </c>
      <c r="D125" s="38" t="s">
        <v>33</v>
      </c>
      <c r="E125" s="38">
        <f>11165.15+1638.74+5335.78+5335.78</f>
        <v>23475.45</v>
      </c>
      <c r="F125" s="39">
        <v>5.1</v>
      </c>
      <c r="G125" s="39">
        <f t="shared" si="1"/>
        <v>119724.795</v>
      </c>
      <c r="H125" s="40" t="s">
        <v>26</v>
      </c>
      <c r="J125" s="71"/>
    </row>
    <row r="126" s="19" customFormat="1" ht="223" customHeight="1" spans="1:10">
      <c r="A126" s="36">
        <v>55</v>
      </c>
      <c r="B126" s="37" t="s">
        <v>313</v>
      </c>
      <c r="C126" s="37" t="s">
        <v>274</v>
      </c>
      <c r="D126" s="38" t="s">
        <v>33</v>
      </c>
      <c r="E126" s="38">
        <f>885.9+416.45</f>
        <v>1302.35</v>
      </c>
      <c r="F126" s="39">
        <v>12.75</v>
      </c>
      <c r="G126" s="39">
        <f t="shared" si="1"/>
        <v>16604.9625</v>
      </c>
      <c r="H126" s="40" t="s">
        <v>26</v>
      </c>
      <c r="J126" s="71"/>
    </row>
    <row r="127" s="19" customFormat="1" ht="232" customHeight="1" spans="1:10">
      <c r="A127" s="36">
        <v>56</v>
      </c>
      <c r="B127" s="37" t="s">
        <v>314</v>
      </c>
      <c r="C127" s="37" t="s">
        <v>315</v>
      </c>
      <c r="D127" s="38" t="s">
        <v>33</v>
      </c>
      <c r="E127" s="38">
        <f>271.18+855.17</f>
        <v>1126.35</v>
      </c>
      <c r="F127" s="39">
        <v>10.2</v>
      </c>
      <c r="G127" s="39">
        <f t="shared" si="1"/>
        <v>11488.77</v>
      </c>
      <c r="H127" s="40" t="s">
        <v>26</v>
      </c>
      <c r="J127" s="71"/>
    </row>
    <row r="128" s="19" customFormat="1" ht="192" customHeight="1" spans="1:10">
      <c r="A128" s="36">
        <v>57</v>
      </c>
      <c r="B128" s="37" t="s">
        <v>316</v>
      </c>
      <c r="C128" s="37" t="s">
        <v>317</v>
      </c>
      <c r="D128" s="38" t="s">
        <v>25</v>
      </c>
      <c r="E128" s="38">
        <f>1.68+9.16+52.5+52.5</f>
        <v>115.84</v>
      </c>
      <c r="F128" s="39">
        <v>285.6</v>
      </c>
      <c r="G128" s="39">
        <f t="shared" si="1"/>
        <v>33083.904</v>
      </c>
      <c r="H128" s="40" t="s">
        <v>26</v>
      </c>
      <c r="J128" s="71"/>
    </row>
    <row r="129" s="19" customFormat="1" ht="135" customHeight="1" spans="1:10">
      <c r="A129" s="36">
        <v>58</v>
      </c>
      <c r="B129" s="37" t="s">
        <v>318</v>
      </c>
      <c r="C129" s="37" t="s">
        <v>319</v>
      </c>
      <c r="D129" s="38" t="s">
        <v>25</v>
      </c>
      <c r="E129" s="38" t="s">
        <v>320</v>
      </c>
      <c r="F129" s="39">
        <v>612</v>
      </c>
      <c r="G129" s="39">
        <f t="shared" si="1"/>
        <v>3060</v>
      </c>
      <c r="H129" s="40" t="s">
        <v>26</v>
      </c>
      <c r="J129" s="71"/>
    </row>
    <row r="130" s="19" customFormat="1" ht="136" customHeight="1" spans="1:10">
      <c r="A130" s="36">
        <v>59</v>
      </c>
      <c r="B130" s="37" t="s">
        <v>321</v>
      </c>
      <c r="C130" s="37" t="s">
        <v>319</v>
      </c>
      <c r="D130" s="38" t="s">
        <v>25</v>
      </c>
      <c r="E130" s="38">
        <f>0.14+0.08+4.2+4.2</f>
        <v>8.62</v>
      </c>
      <c r="F130" s="39">
        <v>612</v>
      </c>
      <c r="G130" s="39">
        <f t="shared" si="1"/>
        <v>5275.44</v>
      </c>
      <c r="H130" s="40" t="s">
        <v>26</v>
      </c>
      <c r="J130" s="71"/>
    </row>
    <row r="131" s="19" customFormat="1" ht="151" customHeight="1" spans="1:10">
      <c r="A131" s="36">
        <v>60</v>
      </c>
      <c r="B131" s="37" t="s">
        <v>322</v>
      </c>
      <c r="C131" s="37" t="s">
        <v>323</v>
      </c>
      <c r="D131" s="38" t="s">
        <v>25</v>
      </c>
      <c r="E131" s="38" t="s">
        <v>324</v>
      </c>
      <c r="F131" s="39">
        <v>612</v>
      </c>
      <c r="G131" s="39">
        <f t="shared" si="1"/>
        <v>373.32</v>
      </c>
      <c r="H131" s="40" t="s">
        <v>26</v>
      </c>
      <c r="J131" s="71"/>
    </row>
    <row r="132" s="19" customFormat="1" ht="120" customHeight="1" spans="1:10">
      <c r="A132" s="36">
        <v>61</v>
      </c>
      <c r="B132" s="37" t="s">
        <v>325</v>
      </c>
      <c r="C132" s="37" t="s">
        <v>193</v>
      </c>
      <c r="D132" s="38" t="s">
        <v>194</v>
      </c>
      <c r="E132" s="38">
        <f>0.01+0.2+0.1+0.1</f>
        <v>0.41</v>
      </c>
      <c r="F132" s="39">
        <v>1479</v>
      </c>
      <c r="G132" s="39">
        <f t="shared" si="1"/>
        <v>606.39</v>
      </c>
      <c r="H132" s="40" t="s">
        <v>26</v>
      </c>
      <c r="J132" s="71"/>
    </row>
    <row r="133" s="19" customFormat="1" ht="118" customHeight="1" spans="1:10">
      <c r="A133" s="36">
        <v>62</v>
      </c>
      <c r="B133" s="37" t="s">
        <v>326</v>
      </c>
      <c r="C133" s="37" t="s">
        <v>327</v>
      </c>
      <c r="D133" s="38" t="s">
        <v>194</v>
      </c>
      <c r="E133" s="38">
        <f>0.01+0.01+0.311+0.311</f>
        <v>0.642</v>
      </c>
      <c r="F133" s="39">
        <v>1479</v>
      </c>
      <c r="G133" s="39">
        <f t="shared" si="1"/>
        <v>949.518</v>
      </c>
      <c r="H133" s="40" t="s">
        <v>26</v>
      </c>
      <c r="J133" s="71"/>
    </row>
    <row r="134" s="19" customFormat="1" ht="81" customHeight="1" spans="1:10">
      <c r="A134" s="36">
        <v>63</v>
      </c>
      <c r="B134" s="37" t="s">
        <v>328</v>
      </c>
      <c r="C134" s="37" t="s">
        <v>329</v>
      </c>
      <c r="D134" s="38" t="s">
        <v>194</v>
      </c>
      <c r="E134" s="38">
        <f>0.1+0.01+0.1+0.1</f>
        <v>0.31</v>
      </c>
      <c r="F134" s="39">
        <v>1479</v>
      </c>
      <c r="G134" s="39">
        <f t="shared" ref="G134:G162" si="2">E134*F134</f>
        <v>458.49</v>
      </c>
      <c r="H134" s="40" t="s">
        <v>26</v>
      </c>
      <c r="J134" s="71"/>
    </row>
    <row r="135" s="19" customFormat="1" ht="139" customHeight="1" spans="1:10">
      <c r="A135" s="36">
        <v>64</v>
      </c>
      <c r="B135" s="37" t="s">
        <v>330</v>
      </c>
      <c r="C135" s="37" t="s">
        <v>331</v>
      </c>
      <c r="D135" s="38" t="s">
        <v>33</v>
      </c>
      <c r="E135" s="38">
        <f>27.6+80+40+25</f>
        <v>172.6</v>
      </c>
      <c r="F135" s="39">
        <v>54.06</v>
      </c>
      <c r="G135" s="39">
        <f t="shared" si="2"/>
        <v>9330.756</v>
      </c>
      <c r="H135" s="40" t="s">
        <v>26</v>
      </c>
      <c r="J135" s="71"/>
    </row>
    <row r="136" s="19" customFormat="1" ht="95" customHeight="1" spans="1:10">
      <c r="A136" s="36">
        <v>65</v>
      </c>
      <c r="B136" s="37" t="s">
        <v>146</v>
      </c>
      <c r="C136" s="37" t="s">
        <v>332</v>
      </c>
      <c r="D136" s="38" t="s">
        <v>33</v>
      </c>
      <c r="E136" s="38">
        <f>16.8+158.71+525+525</f>
        <v>1225.51</v>
      </c>
      <c r="F136" s="39">
        <v>18.36</v>
      </c>
      <c r="G136" s="39">
        <f t="shared" si="2"/>
        <v>22500.3636</v>
      </c>
      <c r="H136" s="40" t="s">
        <v>26</v>
      </c>
      <c r="J136" s="71"/>
    </row>
    <row r="137" s="19" customFormat="1" ht="78" customHeight="1" spans="1:10">
      <c r="A137" s="36">
        <v>66</v>
      </c>
      <c r="B137" s="37" t="s">
        <v>333</v>
      </c>
      <c r="C137" s="37" t="s">
        <v>334</v>
      </c>
      <c r="D137" s="38" t="s">
        <v>33</v>
      </c>
      <c r="E137" s="38" t="s">
        <v>335</v>
      </c>
      <c r="F137" s="39">
        <v>40.8</v>
      </c>
      <c r="G137" s="39">
        <f t="shared" si="2"/>
        <v>13025.4</v>
      </c>
      <c r="H137" s="40" t="s">
        <v>26</v>
      </c>
      <c r="J137" s="71"/>
    </row>
    <row r="138" s="19" customFormat="1" ht="121" customHeight="1" spans="1:10">
      <c r="A138" s="36">
        <v>67</v>
      </c>
      <c r="B138" s="37" t="s">
        <v>336</v>
      </c>
      <c r="C138" s="37" t="s">
        <v>337</v>
      </c>
      <c r="D138" s="38" t="s">
        <v>33</v>
      </c>
      <c r="E138" s="38">
        <f>271.18+1118.25+636.65+636.65</f>
        <v>2662.73</v>
      </c>
      <c r="F138" s="39">
        <v>25.5</v>
      </c>
      <c r="G138" s="39">
        <f t="shared" si="2"/>
        <v>67899.615</v>
      </c>
      <c r="H138" s="40" t="s">
        <v>26</v>
      </c>
      <c r="J138" s="71"/>
    </row>
    <row r="139" s="19" customFormat="1" ht="176" customHeight="1" spans="1:10">
      <c r="A139" s="36">
        <v>68</v>
      </c>
      <c r="B139" s="37" t="s">
        <v>338</v>
      </c>
      <c r="C139" s="37" t="s">
        <v>339</v>
      </c>
      <c r="D139" s="38" t="s">
        <v>33</v>
      </c>
      <c r="E139" s="38">
        <f>885.9+1280.9+1336.79+1336.79</f>
        <v>4840.38</v>
      </c>
      <c r="F139" s="39">
        <v>25.5</v>
      </c>
      <c r="G139" s="39">
        <f t="shared" si="2"/>
        <v>123429.69</v>
      </c>
      <c r="H139" s="40" t="s">
        <v>26</v>
      </c>
      <c r="J139" s="71"/>
    </row>
    <row r="140" s="19" customFormat="1" ht="123" customHeight="1" spans="1:10">
      <c r="A140" s="36">
        <v>69</v>
      </c>
      <c r="B140" s="37" t="s">
        <v>223</v>
      </c>
      <c r="C140" s="37" t="s">
        <v>340</v>
      </c>
      <c r="D140" s="38" t="s">
        <v>33</v>
      </c>
      <c r="E140" s="38">
        <f>8377.12+1279.55+12942.26+12942.26</f>
        <v>35541.19</v>
      </c>
      <c r="F140" s="39">
        <v>15.3</v>
      </c>
      <c r="G140" s="39">
        <f t="shared" si="2"/>
        <v>543780.207</v>
      </c>
      <c r="H140" s="40" t="s">
        <v>26</v>
      </c>
      <c r="J140" s="71"/>
    </row>
    <row r="141" s="19" customFormat="1" ht="139" customHeight="1" spans="1:10">
      <c r="A141" s="36">
        <v>70</v>
      </c>
      <c r="B141" s="37" t="s">
        <v>341</v>
      </c>
      <c r="C141" s="37" t="s">
        <v>342</v>
      </c>
      <c r="D141" s="38" t="s">
        <v>33</v>
      </c>
      <c r="E141" s="38">
        <f>12565.68+2188.9+4016.95+4016.95</f>
        <v>22788.48</v>
      </c>
      <c r="F141" s="39">
        <v>15.3</v>
      </c>
      <c r="G141" s="39">
        <f t="shared" si="2"/>
        <v>348663.744</v>
      </c>
      <c r="H141" s="40" t="s">
        <v>26</v>
      </c>
      <c r="J141" s="71"/>
    </row>
    <row r="142" s="19" customFormat="1" ht="140" customHeight="1" spans="1:10">
      <c r="A142" s="36">
        <v>71</v>
      </c>
      <c r="B142" s="37" t="s">
        <v>227</v>
      </c>
      <c r="C142" s="37" t="s">
        <v>343</v>
      </c>
      <c r="D142" s="38" t="s">
        <v>33</v>
      </c>
      <c r="E142" s="38">
        <f>6991.29+569.72+5335.78+5335.78</f>
        <v>18232.57</v>
      </c>
      <c r="F142" s="39">
        <v>15.3</v>
      </c>
      <c r="G142" s="39">
        <f t="shared" si="2"/>
        <v>278958.321</v>
      </c>
      <c r="H142" s="40" t="s">
        <v>26</v>
      </c>
      <c r="J142" s="71"/>
    </row>
    <row r="143" s="19" customFormat="1" ht="134" customHeight="1" spans="1:10">
      <c r="A143" s="36">
        <v>72</v>
      </c>
      <c r="B143" s="37" t="s">
        <v>344</v>
      </c>
      <c r="C143" s="37" t="s">
        <v>345</v>
      </c>
      <c r="D143" s="38" t="s">
        <v>33</v>
      </c>
      <c r="E143" s="38">
        <f>4173.86+1069.02</f>
        <v>5242.88</v>
      </c>
      <c r="F143" s="39">
        <v>15.3</v>
      </c>
      <c r="G143" s="39">
        <f t="shared" si="2"/>
        <v>80216.064</v>
      </c>
      <c r="H143" s="40" t="s">
        <v>26</v>
      </c>
      <c r="J143" s="71"/>
    </row>
    <row r="144" s="19" customFormat="1" ht="235" customHeight="1" spans="1:10">
      <c r="A144" s="36">
        <v>73</v>
      </c>
      <c r="B144" s="37" t="s">
        <v>346</v>
      </c>
      <c r="C144" s="37" t="s">
        <v>347</v>
      </c>
      <c r="D144" s="38" t="s">
        <v>33</v>
      </c>
      <c r="E144" s="38">
        <f>2595.26+323.35+323.35+323.35+323.35</f>
        <v>3888.66</v>
      </c>
      <c r="F144" s="39">
        <v>20.4</v>
      </c>
      <c r="G144" s="39">
        <f t="shared" si="2"/>
        <v>79328.664</v>
      </c>
      <c r="H144" s="40" t="s">
        <v>26</v>
      </c>
      <c r="J144" s="71"/>
    </row>
    <row r="145" s="19" customFormat="1" ht="232" customHeight="1" spans="1:10">
      <c r="A145" s="36">
        <v>74</v>
      </c>
      <c r="B145" s="37" t="s">
        <v>348</v>
      </c>
      <c r="C145" s="37" t="s">
        <v>349</v>
      </c>
      <c r="D145" s="38" t="s">
        <v>33</v>
      </c>
      <c r="E145" s="38" t="s">
        <v>350</v>
      </c>
      <c r="F145" s="39">
        <v>20.4</v>
      </c>
      <c r="G145" s="39">
        <f t="shared" si="2"/>
        <v>26844.768</v>
      </c>
      <c r="H145" s="40" t="s">
        <v>26</v>
      </c>
      <c r="J145" s="71"/>
    </row>
    <row r="146" s="19" customFormat="1" ht="197" customHeight="1" spans="1:10">
      <c r="A146" s="36">
        <v>75</v>
      </c>
      <c r="B146" s="37" t="s">
        <v>351</v>
      </c>
      <c r="C146" s="37" t="s">
        <v>352</v>
      </c>
      <c r="D146" s="38" t="s">
        <v>43</v>
      </c>
      <c r="E146" s="38" t="s">
        <v>353</v>
      </c>
      <c r="F146" s="39">
        <v>102</v>
      </c>
      <c r="G146" s="39">
        <f t="shared" si="2"/>
        <v>4702.2</v>
      </c>
      <c r="H146" s="40" t="s">
        <v>26</v>
      </c>
      <c r="J146" s="71"/>
    </row>
    <row r="147" s="19" customFormat="1" ht="210" customHeight="1" spans="1:10">
      <c r="A147" s="36">
        <v>76</v>
      </c>
      <c r="B147" s="37" t="s">
        <v>354</v>
      </c>
      <c r="C147" s="37" t="s">
        <v>355</v>
      </c>
      <c r="D147" s="38" t="s">
        <v>33</v>
      </c>
      <c r="E147" s="38" t="s">
        <v>356</v>
      </c>
      <c r="F147" s="39">
        <v>12.24</v>
      </c>
      <c r="G147" s="39">
        <f t="shared" si="2"/>
        <v>677.1168</v>
      </c>
      <c r="H147" s="40" t="s">
        <v>26</v>
      </c>
      <c r="J147" s="71"/>
    </row>
    <row r="148" s="19" customFormat="1" ht="351" customHeight="1" spans="1:10">
      <c r="A148" s="36">
        <v>77</v>
      </c>
      <c r="B148" s="37" t="s">
        <v>357</v>
      </c>
      <c r="C148" s="37" t="s">
        <v>358</v>
      </c>
      <c r="D148" s="38" t="s">
        <v>194</v>
      </c>
      <c r="E148" s="38" t="s">
        <v>359</v>
      </c>
      <c r="F148" s="39">
        <v>2040</v>
      </c>
      <c r="G148" s="39">
        <f t="shared" si="2"/>
        <v>734.4</v>
      </c>
      <c r="H148" s="40" t="s">
        <v>26</v>
      </c>
      <c r="J148" s="71"/>
    </row>
    <row r="149" s="19" customFormat="1" ht="355" customHeight="1" spans="1:10">
      <c r="A149" s="36">
        <v>78</v>
      </c>
      <c r="B149" s="37" t="s">
        <v>360</v>
      </c>
      <c r="C149" s="37" t="s">
        <v>361</v>
      </c>
      <c r="D149" s="38" t="s">
        <v>194</v>
      </c>
      <c r="E149" s="38" t="s">
        <v>362</v>
      </c>
      <c r="F149" s="39">
        <v>2040</v>
      </c>
      <c r="G149" s="39">
        <f t="shared" si="2"/>
        <v>5304</v>
      </c>
      <c r="H149" s="40" t="s">
        <v>26</v>
      </c>
      <c r="J149" s="71"/>
    </row>
    <row r="150" s="19" customFormat="1" ht="355" customHeight="1" spans="1:10">
      <c r="A150" s="36">
        <v>79</v>
      </c>
      <c r="B150" s="37" t="s">
        <v>363</v>
      </c>
      <c r="C150" s="37" t="s">
        <v>364</v>
      </c>
      <c r="D150" s="38" t="s">
        <v>194</v>
      </c>
      <c r="E150" s="38" t="s">
        <v>365</v>
      </c>
      <c r="F150" s="39">
        <v>2040</v>
      </c>
      <c r="G150" s="39">
        <f t="shared" si="2"/>
        <v>295.8</v>
      </c>
      <c r="H150" s="40" t="s">
        <v>26</v>
      </c>
      <c r="J150" s="71"/>
    </row>
    <row r="151" s="19" customFormat="1" ht="85" customHeight="1" spans="1:10">
      <c r="A151" s="36">
        <v>80</v>
      </c>
      <c r="B151" s="37" t="s">
        <v>366</v>
      </c>
      <c r="C151" s="37" t="s">
        <v>367</v>
      </c>
      <c r="D151" s="38" t="s">
        <v>368</v>
      </c>
      <c r="E151" s="38" t="s">
        <v>369</v>
      </c>
      <c r="F151" s="39">
        <v>22.44</v>
      </c>
      <c r="G151" s="39">
        <f t="shared" si="2"/>
        <v>1795.2</v>
      </c>
      <c r="H151" s="40" t="s">
        <v>26</v>
      </c>
      <c r="J151" s="71"/>
    </row>
    <row r="152" s="19" customFormat="1" ht="161" customHeight="1" spans="1:10">
      <c r="A152" s="36">
        <v>81</v>
      </c>
      <c r="B152" s="37" t="s">
        <v>370</v>
      </c>
      <c r="C152" s="37" t="s">
        <v>371</v>
      </c>
      <c r="D152" s="38" t="s">
        <v>194</v>
      </c>
      <c r="E152" s="38" t="s">
        <v>372</v>
      </c>
      <c r="F152" s="39">
        <v>2040</v>
      </c>
      <c r="G152" s="39">
        <f t="shared" si="2"/>
        <v>1440.24</v>
      </c>
      <c r="H152" s="40" t="s">
        <v>26</v>
      </c>
      <c r="J152" s="71"/>
    </row>
    <row r="153" s="19" customFormat="1" ht="138" customHeight="1" spans="1:10">
      <c r="A153" s="36">
        <v>82</v>
      </c>
      <c r="B153" s="37" t="s">
        <v>373</v>
      </c>
      <c r="C153" s="37" t="s">
        <v>374</v>
      </c>
      <c r="D153" s="38" t="s">
        <v>33</v>
      </c>
      <c r="E153" s="38">
        <f>2595.26+323.35+323.35+323.35+323.35</f>
        <v>3888.66</v>
      </c>
      <c r="F153" s="39">
        <v>38.76</v>
      </c>
      <c r="G153" s="39">
        <f t="shared" si="2"/>
        <v>150724.4616</v>
      </c>
      <c r="H153" s="40" t="s">
        <v>26</v>
      </c>
      <c r="J153" s="71"/>
    </row>
    <row r="154" s="19" customFormat="1" ht="128" customHeight="1" spans="1:10">
      <c r="A154" s="36">
        <v>83</v>
      </c>
      <c r="B154" s="37" t="s">
        <v>375</v>
      </c>
      <c r="C154" s="37" t="s">
        <v>376</v>
      </c>
      <c r="D154" s="38" t="s">
        <v>33</v>
      </c>
      <c r="E154" s="38" t="s">
        <v>377</v>
      </c>
      <c r="F154" s="39">
        <v>54.06</v>
      </c>
      <c r="G154" s="39">
        <f t="shared" si="2"/>
        <v>70467.21</v>
      </c>
      <c r="H154" s="40" t="s">
        <v>26</v>
      </c>
      <c r="J154" s="71"/>
    </row>
    <row r="155" s="19" customFormat="1" ht="233" customHeight="1" spans="1:10">
      <c r="A155" s="36">
        <v>84</v>
      </c>
      <c r="B155" s="37" t="s">
        <v>378</v>
      </c>
      <c r="C155" s="37" t="s">
        <v>379</v>
      </c>
      <c r="D155" s="38" t="s">
        <v>33</v>
      </c>
      <c r="E155" s="38" t="s">
        <v>380</v>
      </c>
      <c r="F155" s="39">
        <v>35.7</v>
      </c>
      <c r="G155" s="39">
        <f t="shared" si="2"/>
        <v>139929.006</v>
      </c>
      <c r="H155" s="40" t="s">
        <v>26</v>
      </c>
      <c r="J155" s="71"/>
    </row>
    <row r="156" s="19" customFormat="1" ht="142" customHeight="1" spans="1:10">
      <c r="A156" s="36">
        <v>85</v>
      </c>
      <c r="B156" s="37" t="s">
        <v>381</v>
      </c>
      <c r="C156" s="37" t="s">
        <v>382</v>
      </c>
      <c r="D156" s="38" t="s">
        <v>33</v>
      </c>
      <c r="E156" s="38">
        <f>240+199.24+199.24</f>
        <v>638.48</v>
      </c>
      <c r="F156" s="39">
        <v>54.06</v>
      </c>
      <c r="G156" s="39">
        <f t="shared" si="2"/>
        <v>34516.2288</v>
      </c>
      <c r="H156" s="40" t="s">
        <v>26</v>
      </c>
      <c r="J156" s="71"/>
    </row>
    <row r="157" s="19" customFormat="1" ht="233" customHeight="1" spans="1:10">
      <c r="A157" s="36">
        <v>86</v>
      </c>
      <c r="B157" s="37" t="s">
        <v>383</v>
      </c>
      <c r="C157" s="37" t="s">
        <v>384</v>
      </c>
      <c r="D157" s="38" t="s">
        <v>25</v>
      </c>
      <c r="E157" s="38">
        <f>14.41+14.41</f>
        <v>28.82</v>
      </c>
      <c r="F157" s="39">
        <v>285.6</v>
      </c>
      <c r="G157" s="39">
        <f t="shared" si="2"/>
        <v>8230.992</v>
      </c>
      <c r="H157" s="40" t="s">
        <v>26</v>
      </c>
      <c r="J157" s="71"/>
    </row>
    <row r="158" s="19" customFormat="1" ht="234" customHeight="1" spans="1:10">
      <c r="A158" s="36">
        <v>87</v>
      </c>
      <c r="B158" s="37" t="s">
        <v>385</v>
      </c>
      <c r="C158" s="37" t="s">
        <v>386</v>
      </c>
      <c r="D158" s="38" t="s">
        <v>43</v>
      </c>
      <c r="E158" s="38">
        <f>288.2+288.2</f>
        <v>576.4</v>
      </c>
      <c r="F158" s="39">
        <v>30.6</v>
      </c>
      <c r="G158" s="39">
        <f t="shared" si="2"/>
        <v>17637.84</v>
      </c>
      <c r="H158" s="40" t="s">
        <v>26</v>
      </c>
      <c r="J158" s="71"/>
    </row>
    <row r="159" s="19" customFormat="1" ht="78" customHeight="1" spans="1:10">
      <c r="A159" s="36">
        <v>88</v>
      </c>
      <c r="B159" s="37" t="s">
        <v>387</v>
      </c>
      <c r="C159" s="37" t="s">
        <v>388</v>
      </c>
      <c r="D159" s="38" t="s">
        <v>152</v>
      </c>
      <c r="E159" s="38">
        <f>160+160</f>
        <v>320</v>
      </c>
      <c r="F159" s="39">
        <v>35.7</v>
      </c>
      <c r="G159" s="39">
        <f t="shared" si="2"/>
        <v>11424</v>
      </c>
      <c r="H159" s="40" t="s">
        <v>26</v>
      </c>
      <c r="J159" s="71"/>
    </row>
    <row r="160" s="19" customFormat="1" ht="128" customHeight="1" spans="1:10">
      <c r="A160" s="36">
        <v>89</v>
      </c>
      <c r="B160" s="37" t="s">
        <v>389</v>
      </c>
      <c r="C160" s="37" t="s">
        <v>390</v>
      </c>
      <c r="D160" s="38" t="s">
        <v>33</v>
      </c>
      <c r="E160" s="38" t="s">
        <v>391</v>
      </c>
      <c r="F160" s="39">
        <v>30.6</v>
      </c>
      <c r="G160" s="39">
        <f t="shared" si="2"/>
        <v>34615.944</v>
      </c>
      <c r="H160" s="40" t="s">
        <v>26</v>
      </c>
      <c r="J160" s="71"/>
    </row>
    <row r="161" s="19" customFormat="1" ht="173" customHeight="1" spans="1:10">
      <c r="A161" s="36">
        <v>90</v>
      </c>
      <c r="B161" s="46" t="s">
        <v>392</v>
      </c>
      <c r="C161" s="46" t="s">
        <v>393</v>
      </c>
      <c r="D161" s="47" t="s">
        <v>33</v>
      </c>
      <c r="E161" s="45">
        <v>600</v>
      </c>
      <c r="F161" s="39">
        <v>81.6</v>
      </c>
      <c r="G161" s="39">
        <f t="shared" si="2"/>
        <v>48960</v>
      </c>
      <c r="H161" s="40" t="s">
        <v>26</v>
      </c>
      <c r="J161" s="71"/>
    </row>
    <row r="162" s="21" customFormat="1" ht="67" customHeight="1" spans="1:10">
      <c r="A162" s="48" t="s">
        <v>394</v>
      </c>
      <c r="B162" s="48" t="s">
        <v>395</v>
      </c>
      <c r="C162" s="49"/>
      <c r="D162" s="48" t="s">
        <v>396</v>
      </c>
      <c r="E162" s="50">
        <f>G3+G71</f>
        <v>6773332.839</v>
      </c>
      <c r="F162" s="51">
        <v>0.0359</v>
      </c>
      <c r="G162" s="52">
        <f t="shared" si="2"/>
        <v>243162.6489201</v>
      </c>
      <c r="H162" s="53" t="s">
        <v>397</v>
      </c>
      <c r="J162" s="73"/>
    </row>
    <row r="163" s="22" customFormat="1" ht="33" customHeight="1" spans="1:10">
      <c r="A163" s="54" t="s">
        <v>398</v>
      </c>
      <c r="B163" s="48" t="s">
        <v>399</v>
      </c>
      <c r="C163" s="49" t="s">
        <v>400</v>
      </c>
      <c r="D163" s="48" t="s">
        <v>396</v>
      </c>
      <c r="E163" s="55"/>
      <c r="F163" s="52"/>
      <c r="G163" s="52">
        <f>G3+G71+G162</f>
        <v>7016495.4879201</v>
      </c>
      <c r="H163" s="53"/>
      <c r="J163" s="74"/>
    </row>
    <row r="164" s="21" customFormat="1" ht="33" customHeight="1" spans="1:10">
      <c r="A164" s="54" t="s">
        <v>401</v>
      </c>
      <c r="B164" s="48" t="s">
        <v>402</v>
      </c>
      <c r="C164" s="49" t="s">
        <v>403</v>
      </c>
      <c r="D164" s="48" t="s">
        <v>396</v>
      </c>
      <c r="E164" s="55">
        <f>G163</f>
        <v>7016495.4879201</v>
      </c>
      <c r="F164" s="51">
        <v>0.09</v>
      </c>
      <c r="G164" s="52">
        <f>E164*F164</f>
        <v>631484.593912809</v>
      </c>
      <c r="H164" s="53" t="s">
        <v>404</v>
      </c>
      <c r="J164" s="73"/>
    </row>
    <row r="165" s="21" customFormat="1" ht="24" customHeight="1" spans="1:10">
      <c r="A165" s="54" t="s">
        <v>405</v>
      </c>
      <c r="B165" s="48" t="s">
        <v>406</v>
      </c>
      <c r="C165" s="48"/>
      <c r="D165" s="48"/>
      <c r="E165" s="56"/>
      <c r="F165" s="57"/>
      <c r="G165" s="52">
        <f>G163+G164</f>
        <v>7647980.08183291</v>
      </c>
      <c r="H165" s="58"/>
      <c r="J165" s="73"/>
    </row>
    <row r="166" s="21" customFormat="1" ht="126" customHeight="1" spans="1:10">
      <c r="A166" s="59" t="s">
        <v>407</v>
      </c>
      <c r="B166" s="60"/>
      <c r="C166" s="61"/>
      <c r="D166" s="61"/>
      <c r="E166" s="61"/>
      <c r="F166" s="62"/>
      <c r="G166" s="62"/>
      <c r="H166" s="61"/>
      <c r="J166" s="73"/>
    </row>
  </sheetData>
  <mergeCells count="3">
    <mergeCell ref="A1:H1"/>
    <mergeCell ref="B165:F165"/>
    <mergeCell ref="A166:H166"/>
  </mergeCells>
  <pageMargins left="0.708661417322835" right="0.708661417322835" top="0.590551181102362" bottom="0.708333333333333" header="0.31496062992126" footer="0.354166666666667"/>
  <pageSetup paperSize="9" orientation="landscape"/>
  <headerFooter>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67"/>
  <sheetViews>
    <sheetView topLeftCell="A160" workbookViewId="0">
      <selection activeCell="C163" sqref="C163"/>
    </sheetView>
  </sheetViews>
  <sheetFormatPr defaultColWidth="9" defaultRowHeight="13.5" outlineLevelCol="7"/>
  <cols>
    <col min="1" max="1" width="6.25" style="24" customWidth="1"/>
    <col min="2" max="2" width="16.125" style="24" customWidth="1"/>
    <col min="3" max="3" width="44.375" style="25" customWidth="1"/>
    <col min="4" max="4" width="9" style="24"/>
    <col min="5" max="5" width="13" style="24" customWidth="1"/>
    <col min="6" max="6" width="13" style="26" customWidth="1"/>
    <col min="7" max="7" width="13" style="27" customWidth="1"/>
    <col min="8" max="8" width="21.75" style="16" customWidth="1"/>
    <col min="9" max="16384" width="9" style="16"/>
  </cols>
  <sheetData>
    <row r="1" s="16" customFormat="1" ht="61" customHeight="1" spans="1:8">
      <c r="A1" s="28" t="s">
        <v>408</v>
      </c>
      <c r="B1" s="28"/>
      <c r="C1" s="28"/>
      <c r="D1" s="28"/>
      <c r="E1" s="28"/>
      <c r="F1" s="28"/>
      <c r="G1" s="29"/>
      <c r="H1" s="28"/>
    </row>
    <row r="2" s="17" customFormat="1" ht="52" customHeight="1" spans="1:8">
      <c r="A2" s="30" t="s">
        <v>13</v>
      </c>
      <c r="B2" s="30" t="s">
        <v>14</v>
      </c>
      <c r="C2" s="30" t="s">
        <v>15</v>
      </c>
      <c r="D2" s="30" t="s">
        <v>16</v>
      </c>
      <c r="E2" s="31" t="s">
        <v>17</v>
      </c>
      <c r="F2" s="32" t="s">
        <v>18</v>
      </c>
      <c r="G2" s="33" t="s">
        <v>19</v>
      </c>
      <c r="H2" s="34" t="s">
        <v>20</v>
      </c>
    </row>
    <row r="3" s="17" customFormat="1" ht="30" customHeight="1" spans="1:8">
      <c r="A3" s="30" t="s">
        <v>21</v>
      </c>
      <c r="B3" s="30" t="s">
        <v>22</v>
      </c>
      <c r="C3" s="30"/>
      <c r="D3" s="30"/>
      <c r="E3" s="30"/>
      <c r="F3" s="33"/>
      <c r="G3" s="33"/>
      <c r="H3" s="35"/>
    </row>
    <row r="4" s="18" customFormat="1" ht="220" customHeight="1" spans="1:8">
      <c r="A4" s="36">
        <v>1</v>
      </c>
      <c r="B4" s="37" t="s">
        <v>23</v>
      </c>
      <c r="C4" s="37" t="s">
        <v>24</v>
      </c>
      <c r="D4" s="38" t="s">
        <v>25</v>
      </c>
      <c r="E4" s="38">
        <f>1212.4+713.41</f>
        <v>1925.81</v>
      </c>
      <c r="F4" s="39"/>
      <c r="G4" s="39"/>
      <c r="H4" s="40" t="s">
        <v>26</v>
      </c>
    </row>
    <row r="5" s="18" customFormat="1" ht="164" customHeight="1" spans="1:8">
      <c r="A5" s="36">
        <v>2</v>
      </c>
      <c r="B5" s="37" t="s">
        <v>27</v>
      </c>
      <c r="C5" s="37" t="s">
        <v>28</v>
      </c>
      <c r="D5" s="38" t="s">
        <v>25</v>
      </c>
      <c r="E5" s="38">
        <f>110.98+319.36</f>
        <v>430.34</v>
      </c>
      <c r="F5" s="39"/>
      <c r="G5" s="39"/>
      <c r="H5" s="40" t="s">
        <v>26</v>
      </c>
    </row>
    <row r="6" s="18" customFormat="1" ht="177" customHeight="1" spans="1:8">
      <c r="A6" s="36">
        <v>3</v>
      </c>
      <c r="B6" s="37" t="s">
        <v>29</v>
      </c>
      <c r="C6" s="37" t="s">
        <v>30</v>
      </c>
      <c r="D6" s="38" t="s">
        <v>25</v>
      </c>
      <c r="E6" s="38">
        <f>113.47+169.6</f>
        <v>283.07</v>
      </c>
      <c r="F6" s="39"/>
      <c r="G6" s="39"/>
      <c r="H6" s="40" t="s">
        <v>26</v>
      </c>
    </row>
    <row r="7" s="18" customFormat="1" ht="234" customHeight="1" spans="1:8">
      <c r="A7" s="36">
        <v>4</v>
      </c>
      <c r="B7" s="37" t="s">
        <v>31</v>
      </c>
      <c r="C7" s="37" t="s">
        <v>32</v>
      </c>
      <c r="D7" s="38" t="s">
        <v>33</v>
      </c>
      <c r="E7" s="38" t="s">
        <v>34</v>
      </c>
      <c r="F7" s="39"/>
      <c r="G7" s="39"/>
      <c r="H7" s="40" t="s">
        <v>26</v>
      </c>
    </row>
    <row r="8" s="18" customFormat="1" ht="222" customHeight="1" spans="1:8">
      <c r="A8" s="36">
        <v>5</v>
      </c>
      <c r="B8" s="37" t="s">
        <v>35</v>
      </c>
      <c r="C8" s="37" t="s">
        <v>36</v>
      </c>
      <c r="D8" s="38" t="s">
        <v>33</v>
      </c>
      <c r="E8" s="38" t="s">
        <v>37</v>
      </c>
      <c r="F8" s="39"/>
      <c r="G8" s="39"/>
      <c r="H8" s="40" t="s">
        <v>26</v>
      </c>
    </row>
    <row r="9" s="18" customFormat="1" ht="237" customHeight="1" spans="1:8">
      <c r="A9" s="36">
        <v>6</v>
      </c>
      <c r="B9" s="37" t="s">
        <v>38</v>
      </c>
      <c r="C9" s="37" t="s">
        <v>39</v>
      </c>
      <c r="D9" s="38" t="s">
        <v>33</v>
      </c>
      <c r="E9" s="38" t="s">
        <v>40</v>
      </c>
      <c r="F9" s="39"/>
      <c r="G9" s="39"/>
      <c r="H9" s="40" t="s">
        <v>26</v>
      </c>
    </row>
    <row r="10" s="19" customFormat="1" ht="224" customHeight="1" spans="1:8">
      <c r="A10" s="36">
        <v>7</v>
      </c>
      <c r="B10" s="37" t="s">
        <v>41</v>
      </c>
      <c r="C10" s="37" t="s">
        <v>42</v>
      </c>
      <c r="D10" s="38" t="s">
        <v>43</v>
      </c>
      <c r="E10" s="38" t="s">
        <v>44</v>
      </c>
      <c r="F10" s="41"/>
      <c r="G10" s="39"/>
      <c r="H10" s="40" t="s">
        <v>26</v>
      </c>
    </row>
    <row r="11" s="19" customFormat="1" ht="231" customHeight="1" spans="1:8">
      <c r="A11" s="36">
        <v>8</v>
      </c>
      <c r="B11" s="37" t="s">
        <v>45</v>
      </c>
      <c r="C11" s="37" t="s">
        <v>46</v>
      </c>
      <c r="D11" s="38" t="s">
        <v>33</v>
      </c>
      <c r="E11" s="38" t="s">
        <v>47</v>
      </c>
      <c r="F11" s="41"/>
      <c r="G11" s="39"/>
      <c r="H11" s="40" t="s">
        <v>26</v>
      </c>
    </row>
    <row r="12" s="19" customFormat="1" ht="252" customHeight="1" spans="1:8">
      <c r="A12" s="36">
        <v>9</v>
      </c>
      <c r="B12" s="37" t="s">
        <v>48</v>
      </c>
      <c r="C12" s="37" t="s">
        <v>49</v>
      </c>
      <c r="D12" s="38" t="s">
        <v>25</v>
      </c>
      <c r="E12" s="38" t="s">
        <v>50</v>
      </c>
      <c r="F12" s="41"/>
      <c r="G12" s="39"/>
      <c r="H12" s="40" t="s">
        <v>26</v>
      </c>
    </row>
    <row r="13" s="19" customFormat="1" ht="234" customHeight="1" spans="1:8">
      <c r="A13" s="36">
        <v>10</v>
      </c>
      <c r="B13" s="37" t="s">
        <v>51</v>
      </c>
      <c r="C13" s="37" t="s">
        <v>52</v>
      </c>
      <c r="D13" s="38" t="s">
        <v>33</v>
      </c>
      <c r="E13" s="38" t="s">
        <v>53</v>
      </c>
      <c r="F13" s="41"/>
      <c r="G13" s="39"/>
      <c r="H13" s="40" t="s">
        <v>26</v>
      </c>
    </row>
    <row r="14" s="19" customFormat="1" ht="239" customHeight="1" spans="1:8">
      <c r="A14" s="36">
        <v>11</v>
      </c>
      <c r="B14" s="37" t="s">
        <v>54</v>
      </c>
      <c r="C14" s="37" t="s">
        <v>55</v>
      </c>
      <c r="D14" s="38" t="s">
        <v>33</v>
      </c>
      <c r="E14" s="38" t="s">
        <v>56</v>
      </c>
      <c r="F14" s="41"/>
      <c r="G14" s="39"/>
      <c r="H14" s="40" t="s">
        <v>26</v>
      </c>
    </row>
    <row r="15" s="19" customFormat="1" ht="226" customHeight="1" spans="1:8">
      <c r="A15" s="36">
        <v>12</v>
      </c>
      <c r="B15" s="37" t="s">
        <v>57</v>
      </c>
      <c r="C15" s="37" t="s">
        <v>58</v>
      </c>
      <c r="D15" s="38" t="s">
        <v>43</v>
      </c>
      <c r="E15" s="38" t="s">
        <v>59</v>
      </c>
      <c r="F15" s="41"/>
      <c r="G15" s="39"/>
      <c r="H15" s="40" t="s">
        <v>26</v>
      </c>
    </row>
    <row r="16" s="19" customFormat="1" ht="78" customHeight="1" spans="1:8">
      <c r="A16" s="36">
        <v>13</v>
      </c>
      <c r="B16" s="37" t="s">
        <v>60</v>
      </c>
      <c r="C16" s="37" t="s">
        <v>61</v>
      </c>
      <c r="D16" s="38" t="s">
        <v>33</v>
      </c>
      <c r="E16" s="38">
        <f>5688.52+282.57</f>
        <v>5971.09</v>
      </c>
      <c r="F16" s="42"/>
      <c r="G16" s="39"/>
      <c r="H16" s="40" t="s">
        <v>26</v>
      </c>
    </row>
    <row r="17" s="19" customFormat="1" ht="90" customHeight="1" spans="1:8">
      <c r="A17" s="36">
        <v>14</v>
      </c>
      <c r="B17" s="37" t="s">
        <v>62</v>
      </c>
      <c r="C17" s="37" t="s">
        <v>63</v>
      </c>
      <c r="D17" s="38" t="s">
        <v>33</v>
      </c>
      <c r="E17" s="38" t="s">
        <v>34</v>
      </c>
      <c r="F17" s="42"/>
      <c r="G17" s="39"/>
      <c r="H17" s="40" t="s">
        <v>26</v>
      </c>
    </row>
    <row r="18" s="19" customFormat="1" ht="102" customHeight="1" spans="1:8">
      <c r="A18" s="36">
        <v>15</v>
      </c>
      <c r="B18" s="37" t="s">
        <v>64</v>
      </c>
      <c r="C18" s="37" t="s">
        <v>65</v>
      </c>
      <c r="D18" s="38" t="s">
        <v>33</v>
      </c>
      <c r="E18" s="38" t="s">
        <v>34</v>
      </c>
      <c r="F18" s="42"/>
      <c r="G18" s="39"/>
      <c r="H18" s="40" t="s">
        <v>26</v>
      </c>
    </row>
    <row r="19" s="19" customFormat="1" ht="138" customHeight="1" spans="1:8">
      <c r="A19" s="36">
        <v>16</v>
      </c>
      <c r="B19" s="37" t="s">
        <v>66</v>
      </c>
      <c r="C19" s="37" t="s">
        <v>67</v>
      </c>
      <c r="D19" s="38" t="s">
        <v>43</v>
      </c>
      <c r="E19" s="38" t="s">
        <v>44</v>
      </c>
      <c r="F19" s="42"/>
      <c r="G19" s="39"/>
      <c r="H19" s="40" t="s">
        <v>26</v>
      </c>
    </row>
    <row r="20" s="19" customFormat="1" ht="94" customHeight="1" spans="1:8">
      <c r="A20" s="36">
        <v>17</v>
      </c>
      <c r="B20" s="37" t="s">
        <v>68</v>
      </c>
      <c r="C20" s="37" t="s">
        <v>69</v>
      </c>
      <c r="D20" s="38" t="s">
        <v>33</v>
      </c>
      <c r="E20" s="38" t="s">
        <v>70</v>
      </c>
      <c r="F20" s="42"/>
      <c r="G20" s="39"/>
      <c r="H20" s="40" t="s">
        <v>26</v>
      </c>
    </row>
    <row r="21" s="19" customFormat="1" ht="112" customHeight="1" spans="1:8">
      <c r="A21" s="36">
        <v>18</v>
      </c>
      <c r="B21" s="37" t="s">
        <v>71</v>
      </c>
      <c r="C21" s="37" t="s">
        <v>72</v>
      </c>
      <c r="D21" s="38" t="s">
        <v>33</v>
      </c>
      <c r="E21" s="38" t="s">
        <v>73</v>
      </c>
      <c r="F21" s="42"/>
      <c r="G21" s="39"/>
      <c r="H21" s="40" t="s">
        <v>26</v>
      </c>
    </row>
    <row r="22" s="19" customFormat="1" ht="188" customHeight="1" spans="1:8">
      <c r="A22" s="36">
        <v>19</v>
      </c>
      <c r="B22" s="37" t="s">
        <v>74</v>
      </c>
      <c r="C22" s="37" t="s">
        <v>75</v>
      </c>
      <c r="D22" s="38" t="s">
        <v>33</v>
      </c>
      <c r="E22" s="38" t="s">
        <v>73</v>
      </c>
      <c r="F22" s="42"/>
      <c r="G22" s="39"/>
      <c r="H22" s="40" t="s">
        <v>26</v>
      </c>
    </row>
    <row r="23" s="19" customFormat="1" ht="98" customHeight="1" spans="1:8">
      <c r="A23" s="36">
        <v>20</v>
      </c>
      <c r="B23" s="37" t="s">
        <v>76</v>
      </c>
      <c r="C23" s="37" t="s">
        <v>77</v>
      </c>
      <c r="D23" s="38" t="s">
        <v>33</v>
      </c>
      <c r="E23" s="38" t="s">
        <v>78</v>
      </c>
      <c r="F23" s="42"/>
      <c r="G23" s="39"/>
      <c r="H23" s="40" t="s">
        <v>26</v>
      </c>
    </row>
    <row r="24" s="19" customFormat="1" ht="91" customHeight="1" spans="1:8">
      <c r="A24" s="36">
        <v>21</v>
      </c>
      <c r="B24" s="37" t="s">
        <v>79</v>
      </c>
      <c r="C24" s="37" t="s">
        <v>80</v>
      </c>
      <c r="D24" s="38" t="s">
        <v>33</v>
      </c>
      <c r="E24" s="38" t="s">
        <v>81</v>
      </c>
      <c r="F24" s="42"/>
      <c r="G24" s="39"/>
      <c r="H24" s="40" t="s">
        <v>26</v>
      </c>
    </row>
    <row r="25" s="19" customFormat="1" ht="148" customHeight="1" spans="1:8">
      <c r="A25" s="36">
        <v>22</v>
      </c>
      <c r="B25" s="37" t="s">
        <v>82</v>
      </c>
      <c r="C25" s="37" t="s">
        <v>83</v>
      </c>
      <c r="D25" s="38" t="s">
        <v>33</v>
      </c>
      <c r="E25" s="38" t="s">
        <v>78</v>
      </c>
      <c r="F25" s="42"/>
      <c r="G25" s="39"/>
      <c r="H25" s="40" t="s">
        <v>26</v>
      </c>
    </row>
    <row r="26" s="19" customFormat="1" ht="79" customHeight="1" spans="1:8">
      <c r="A26" s="36">
        <v>23</v>
      </c>
      <c r="B26" s="37" t="s">
        <v>84</v>
      </c>
      <c r="C26" s="37" t="s">
        <v>85</v>
      </c>
      <c r="D26" s="38" t="s">
        <v>33</v>
      </c>
      <c r="E26" s="38" t="s">
        <v>78</v>
      </c>
      <c r="F26" s="42"/>
      <c r="G26" s="39"/>
      <c r="H26" s="40" t="s">
        <v>26</v>
      </c>
    </row>
    <row r="27" s="19" customFormat="1" ht="141" customHeight="1" spans="1:8">
      <c r="A27" s="36">
        <v>24</v>
      </c>
      <c r="B27" s="37" t="s">
        <v>86</v>
      </c>
      <c r="C27" s="37" t="s">
        <v>87</v>
      </c>
      <c r="D27" s="38" t="s">
        <v>33</v>
      </c>
      <c r="E27" s="38">
        <f>1562.45+6484.85</f>
        <v>8047.3</v>
      </c>
      <c r="F27" s="42"/>
      <c r="G27" s="39"/>
      <c r="H27" s="40" t="s">
        <v>26</v>
      </c>
    </row>
    <row r="28" s="19" customFormat="1" ht="151" customHeight="1" spans="1:8">
      <c r="A28" s="36">
        <v>25</v>
      </c>
      <c r="B28" s="37" t="s">
        <v>88</v>
      </c>
      <c r="C28" s="37" t="s">
        <v>89</v>
      </c>
      <c r="D28" s="38" t="s">
        <v>90</v>
      </c>
      <c r="E28" s="38" t="s">
        <v>91</v>
      </c>
      <c r="F28" s="42"/>
      <c r="G28" s="39"/>
      <c r="H28" s="40" t="s">
        <v>26</v>
      </c>
    </row>
    <row r="29" s="19" customFormat="1" ht="176" customHeight="1" spans="1:8">
      <c r="A29" s="36">
        <v>26</v>
      </c>
      <c r="B29" s="37" t="s">
        <v>92</v>
      </c>
      <c r="C29" s="37" t="s">
        <v>93</v>
      </c>
      <c r="D29" s="38" t="s">
        <v>33</v>
      </c>
      <c r="E29" s="38" t="s">
        <v>81</v>
      </c>
      <c r="F29" s="42"/>
      <c r="G29" s="39"/>
      <c r="H29" s="40" t="s">
        <v>26</v>
      </c>
    </row>
    <row r="30" s="19" customFormat="1" ht="151" customHeight="1" spans="1:8">
      <c r="A30" s="36">
        <v>27</v>
      </c>
      <c r="B30" s="37" t="s">
        <v>94</v>
      </c>
      <c r="C30" s="37" t="s">
        <v>95</v>
      </c>
      <c r="D30" s="38" t="s">
        <v>90</v>
      </c>
      <c r="E30" s="38" t="s">
        <v>91</v>
      </c>
      <c r="F30" s="42"/>
      <c r="G30" s="39"/>
      <c r="H30" s="40" t="s">
        <v>26</v>
      </c>
    </row>
    <row r="31" s="19" customFormat="1" ht="80" customHeight="1" spans="1:8">
      <c r="A31" s="36">
        <v>28</v>
      </c>
      <c r="B31" s="37" t="s">
        <v>96</v>
      </c>
      <c r="C31" s="37" t="s">
        <v>97</v>
      </c>
      <c r="D31" s="38" t="s">
        <v>43</v>
      </c>
      <c r="E31" s="38" t="s">
        <v>98</v>
      </c>
      <c r="F31" s="42"/>
      <c r="G31" s="39"/>
      <c r="H31" s="40" t="s">
        <v>26</v>
      </c>
    </row>
    <row r="32" s="19" customFormat="1" ht="62" customHeight="1" spans="1:8">
      <c r="A32" s="36">
        <v>29</v>
      </c>
      <c r="B32" s="37" t="s">
        <v>99</v>
      </c>
      <c r="C32" s="37" t="s">
        <v>100</v>
      </c>
      <c r="D32" s="38" t="s">
        <v>33</v>
      </c>
      <c r="E32" s="38" t="s">
        <v>101</v>
      </c>
      <c r="F32" s="42"/>
      <c r="G32" s="39"/>
      <c r="H32" s="40" t="s">
        <v>26</v>
      </c>
    </row>
    <row r="33" s="19" customFormat="1" ht="87" customHeight="1" spans="1:8">
      <c r="A33" s="36">
        <v>30</v>
      </c>
      <c r="B33" s="37" t="s">
        <v>102</v>
      </c>
      <c r="C33" s="37" t="s">
        <v>103</v>
      </c>
      <c r="D33" s="38" t="s">
        <v>33</v>
      </c>
      <c r="E33" s="38" t="s">
        <v>104</v>
      </c>
      <c r="F33" s="42"/>
      <c r="G33" s="39"/>
      <c r="H33" s="40" t="s">
        <v>26</v>
      </c>
    </row>
    <row r="34" s="19" customFormat="1" ht="60" customHeight="1" spans="1:8">
      <c r="A34" s="36">
        <v>31</v>
      </c>
      <c r="B34" s="37" t="s">
        <v>105</v>
      </c>
      <c r="C34" s="37" t="s">
        <v>106</v>
      </c>
      <c r="D34" s="38" t="s">
        <v>33</v>
      </c>
      <c r="E34" s="38" t="s">
        <v>104</v>
      </c>
      <c r="F34" s="42"/>
      <c r="G34" s="39"/>
      <c r="H34" s="40" t="s">
        <v>26</v>
      </c>
    </row>
    <row r="35" s="19" customFormat="1" ht="187" customHeight="1" spans="1:8">
      <c r="A35" s="36">
        <v>32</v>
      </c>
      <c r="B35" s="37" t="s">
        <v>107</v>
      </c>
      <c r="C35" s="37" t="s">
        <v>108</v>
      </c>
      <c r="D35" s="38" t="s">
        <v>33</v>
      </c>
      <c r="E35" s="38" t="s">
        <v>104</v>
      </c>
      <c r="F35" s="42"/>
      <c r="G35" s="39"/>
      <c r="H35" s="40" t="s">
        <v>26</v>
      </c>
    </row>
    <row r="36" s="19" customFormat="1" ht="171" customHeight="1" spans="1:8">
      <c r="A36" s="36">
        <v>33</v>
      </c>
      <c r="B36" s="37" t="s">
        <v>109</v>
      </c>
      <c r="C36" s="37" t="s">
        <v>110</v>
      </c>
      <c r="D36" s="38" t="s">
        <v>33</v>
      </c>
      <c r="E36" s="38" t="s">
        <v>104</v>
      </c>
      <c r="F36" s="42"/>
      <c r="G36" s="39"/>
      <c r="H36" s="40" t="s">
        <v>26</v>
      </c>
    </row>
    <row r="37" s="19" customFormat="1" ht="93" customHeight="1" spans="1:8">
      <c r="A37" s="36">
        <v>34</v>
      </c>
      <c r="B37" s="37" t="s">
        <v>111</v>
      </c>
      <c r="C37" s="37" t="s">
        <v>112</v>
      </c>
      <c r="D37" s="38" t="s">
        <v>33</v>
      </c>
      <c r="E37" s="38" t="s">
        <v>37</v>
      </c>
      <c r="F37" s="42"/>
      <c r="G37" s="39"/>
      <c r="H37" s="40" t="s">
        <v>26</v>
      </c>
    </row>
    <row r="38" s="19" customFormat="1" ht="171" customHeight="1" spans="1:8">
      <c r="A38" s="36">
        <v>35</v>
      </c>
      <c r="B38" s="37" t="s">
        <v>113</v>
      </c>
      <c r="C38" s="37" t="s">
        <v>114</v>
      </c>
      <c r="D38" s="38" t="s">
        <v>33</v>
      </c>
      <c r="E38" s="38" t="s">
        <v>37</v>
      </c>
      <c r="F38" s="42"/>
      <c r="G38" s="39"/>
      <c r="H38" s="40" t="s">
        <v>26</v>
      </c>
    </row>
    <row r="39" s="19" customFormat="1" ht="75" customHeight="1" spans="1:8">
      <c r="A39" s="36">
        <v>36</v>
      </c>
      <c r="B39" s="37" t="s">
        <v>84</v>
      </c>
      <c r="C39" s="37" t="s">
        <v>115</v>
      </c>
      <c r="D39" s="38" t="s">
        <v>33</v>
      </c>
      <c r="E39" s="38" t="s">
        <v>116</v>
      </c>
      <c r="F39" s="42"/>
      <c r="G39" s="39"/>
      <c r="H39" s="40" t="s">
        <v>26</v>
      </c>
    </row>
    <row r="40" s="19" customFormat="1" ht="84" customHeight="1" spans="1:8">
      <c r="A40" s="36">
        <v>37</v>
      </c>
      <c r="B40" s="37" t="s">
        <v>117</v>
      </c>
      <c r="C40" s="37" t="s">
        <v>118</v>
      </c>
      <c r="D40" s="38" t="s">
        <v>33</v>
      </c>
      <c r="E40" s="38" t="s">
        <v>116</v>
      </c>
      <c r="F40" s="42"/>
      <c r="G40" s="39"/>
      <c r="H40" s="40" t="s">
        <v>26</v>
      </c>
    </row>
    <row r="41" s="19" customFormat="1" ht="78" customHeight="1" spans="1:8">
      <c r="A41" s="36">
        <v>38</v>
      </c>
      <c r="B41" s="37" t="s">
        <v>119</v>
      </c>
      <c r="C41" s="37" t="s">
        <v>120</v>
      </c>
      <c r="D41" s="38" t="s">
        <v>33</v>
      </c>
      <c r="E41" s="38" t="s">
        <v>116</v>
      </c>
      <c r="F41" s="42"/>
      <c r="G41" s="39"/>
      <c r="H41" s="40" t="s">
        <v>26</v>
      </c>
    </row>
    <row r="42" s="19" customFormat="1" ht="177" customHeight="1" spans="1:8">
      <c r="A42" s="36">
        <v>39</v>
      </c>
      <c r="B42" s="37" t="s">
        <v>121</v>
      </c>
      <c r="C42" s="37" t="s">
        <v>122</v>
      </c>
      <c r="D42" s="38" t="s">
        <v>33</v>
      </c>
      <c r="E42" s="38" t="s">
        <v>116</v>
      </c>
      <c r="F42" s="42"/>
      <c r="G42" s="39"/>
      <c r="H42" s="40" t="s">
        <v>26</v>
      </c>
    </row>
    <row r="43" s="19" customFormat="1" ht="81" customHeight="1" spans="1:8">
      <c r="A43" s="36">
        <v>40</v>
      </c>
      <c r="B43" s="37" t="s">
        <v>123</v>
      </c>
      <c r="C43" s="37" t="s">
        <v>124</v>
      </c>
      <c r="D43" s="38" t="s">
        <v>33</v>
      </c>
      <c r="E43" s="38" t="s">
        <v>125</v>
      </c>
      <c r="F43" s="42"/>
      <c r="G43" s="39"/>
      <c r="H43" s="40" t="s">
        <v>26</v>
      </c>
    </row>
    <row r="44" s="19" customFormat="1" ht="77" customHeight="1" spans="1:8">
      <c r="A44" s="36">
        <v>41</v>
      </c>
      <c r="B44" s="37" t="s">
        <v>126</v>
      </c>
      <c r="C44" s="37" t="s">
        <v>127</v>
      </c>
      <c r="D44" s="38" t="s">
        <v>33</v>
      </c>
      <c r="E44" s="38" t="s">
        <v>125</v>
      </c>
      <c r="F44" s="42"/>
      <c r="G44" s="39"/>
      <c r="H44" s="40" t="s">
        <v>26</v>
      </c>
    </row>
    <row r="45" s="19" customFormat="1" ht="77" customHeight="1" spans="1:8">
      <c r="A45" s="36">
        <v>42</v>
      </c>
      <c r="B45" s="37" t="s">
        <v>128</v>
      </c>
      <c r="C45" s="37" t="s">
        <v>129</v>
      </c>
      <c r="D45" s="38" t="s">
        <v>33</v>
      </c>
      <c r="E45" s="38" t="s">
        <v>130</v>
      </c>
      <c r="F45" s="42"/>
      <c r="G45" s="39"/>
      <c r="H45" s="40" t="s">
        <v>26</v>
      </c>
    </row>
    <row r="46" s="19" customFormat="1" ht="113" customHeight="1" spans="1:8">
      <c r="A46" s="36">
        <v>43</v>
      </c>
      <c r="B46" s="37" t="s">
        <v>131</v>
      </c>
      <c r="C46" s="37" t="s">
        <v>132</v>
      </c>
      <c r="D46" s="38" t="s">
        <v>25</v>
      </c>
      <c r="E46" s="38" t="s">
        <v>133</v>
      </c>
      <c r="F46" s="42"/>
      <c r="G46" s="39"/>
      <c r="H46" s="40" t="s">
        <v>26</v>
      </c>
    </row>
    <row r="47" s="19" customFormat="1" ht="90" customHeight="1" spans="1:8">
      <c r="A47" s="36">
        <v>44</v>
      </c>
      <c r="B47" s="37" t="s">
        <v>134</v>
      </c>
      <c r="C47" s="37" t="s">
        <v>135</v>
      </c>
      <c r="D47" s="38" t="s">
        <v>25</v>
      </c>
      <c r="E47" s="38">
        <f>34.96+53.9</f>
        <v>88.86</v>
      </c>
      <c r="F47" s="42"/>
      <c r="G47" s="39"/>
      <c r="H47" s="40" t="s">
        <v>26</v>
      </c>
    </row>
    <row r="48" s="19" customFormat="1" ht="151" customHeight="1" spans="1:8">
      <c r="A48" s="36">
        <v>45</v>
      </c>
      <c r="B48" s="37" t="s">
        <v>136</v>
      </c>
      <c r="C48" s="37" t="s">
        <v>137</v>
      </c>
      <c r="D48" s="38" t="s">
        <v>25</v>
      </c>
      <c r="E48" s="38">
        <f>18.1+7.57+27.89</f>
        <v>53.56</v>
      </c>
      <c r="F48" s="42"/>
      <c r="G48" s="39"/>
      <c r="H48" s="40" t="s">
        <v>26</v>
      </c>
    </row>
    <row r="49" s="19" customFormat="1" ht="116" customHeight="1" spans="1:8">
      <c r="A49" s="36">
        <v>46</v>
      </c>
      <c r="B49" s="37" t="s">
        <v>138</v>
      </c>
      <c r="C49" s="37" t="s">
        <v>139</v>
      </c>
      <c r="D49" s="38" t="s">
        <v>25</v>
      </c>
      <c r="E49" s="38">
        <f>57.32+0.55+87.81</f>
        <v>145.68</v>
      </c>
      <c r="F49" s="42"/>
      <c r="G49" s="39"/>
      <c r="H49" s="40" t="s">
        <v>26</v>
      </c>
    </row>
    <row r="50" s="19" customFormat="1" ht="121" customHeight="1" spans="1:8">
      <c r="A50" s="36">
        <v>47</v>
      </c>
      <c r="B50" s="37" t="s">
        <v>140</v>
      </c>
      <c r="C50" s="37" t="s">
        <v>141</v>
      </c>
      <c r="D50" s="38" t="s">
        <v>25</v>
      </c>
      <c r="E50" s="38">
        <f>133.48+190.25</f>
        <v>323.73</v>
      </c>
      <c r="F50" s="42"/>
      <c r="G50" s="39"/>
      <c r="H50" s="40" t="s">
        <v>26</v>
      </c>
    </row>
    <row r="51" s="19" customFormat="1" ht="106" customHeight="1" spans="1:8">
      <c r="A51" s="36">
        <v>48</v>
      </c>
      <c r="B51" s="37" t="s">
        <v>142</v>
      </c>
      <c r="C51" s="37" t="s">
        <v>143</v>
      </c>
      <c r="D51" s="38" t="s">
        <v>25</v>
      </c>
      <c r="E51" s="38">
        <f>28.83+38.67</f>
        <v>67.5</v>
      </c>
      <c r="F51" s="42"/>
      <c r="G51" s="39"/>
      <c r="H51" s="40" t="s">
        <v>26</v>
      </c>
    </row>
    <row r="52" s="19" customFormat="1" ht="87" customHeight="1" spans="1:8">
      <c r="A52" s="36">
        <v>49</v>
      </c>
      <c r="B52" s="37" t="s">
        <v>144</v>
      </c>
      <c r="C52" s="37" t="s">
        <v>145</v>
      </c>
      <c r="D52" s="38" t="s">
        <v>43</v>
      </c>
      <c r="E52" s="38">
        <f>2.41+33.11</f>
        <v>35.52</v>
      </c>
      <c r="F52" s="42"/>
      <c r="G52" s="39"/>
      <c r="H52" s="40" t="s">
        <v>26</v>
      </c>
    </row>
    <row r="53" s="19" customFormat="1" ht="90" customHeight="1" spans="1:8">
      <c r="A53" s="36">
        <v>50</v>
      </c>
      <c r="B53" s="37" t="s">
        <v>146</v>
      </c>
      <c r="C53" s="37" t="s">
        <v>147</v>
      </c>
      <c r="D53" s="38" t="s">
        <v>33</v>
      </c>
      <c r="E53" s="38">
        <f>1167.92+1671.93</f>
        <v>2839.85</v>
      </c>
      <c r="F53" s="42"/>
      <c r="G53" s="39"/>
      <c r="H53" s="40" t="s">
        <v>26</v>
      </c>
    </row>
    <row r="54" s="19" customFormat="1" ht="93" customHeight="1" spans="1:8">
      <c r="A54" s="36">
        <v>51</v>
      </c>
      <c r="B54" s="37" t="s">
        <v>148</v>
      </c>
      <c r="C54" s="37" t="s">
        <v>149</v>
      </c>
      <c r="D54" s="38" t="s">
        <v>33</v>
      </c>
      <c r="E54" s="38">
        <f>233.66+315.3</f>
        <v>548.96</v>
      </c>
      <c r="F54" s="42"/>
      <c r="G54" s="39"/>
      <c r="H54" s="40" t="s">
        <v>26</v>
      </c>
    </row>
    <row r="55" s="19" customFormat="1" ht="78" customHeight="1" spans="1:8">
      <c r="A55" s="36">
        <v>52</v>
      </c>
      <c r="B55" s="37" t="s">
        <v>150</v>
      </c>
      <c r="C55" s="37" t="s">
        <v>151</v>
      </c>
      <c r="D55" s="38" t="s">
        <v>152</v>
      </c>
      <c r="E55" s="38" t="s">
        <v>153</v>
      </c>
      <c r="F55" s="42"/>
      <c r="G55" s="39"/>
      <c r="H55" s="40" t="s">
        <v>26</v>
      </c>
    </row>
    <row r="56" s="19" customFormat="1" ht="104" customHeight="1" spans="1:8">
      <c r="A56" s="36">
        <v>53</v>
      </c>
      <c r="B56" s="37" t="s">
        <v>123</v>
      </c>
      <c r="C56" s="37" t="s">
        <v>154</v>
      </c>
      <c r="D56" s="38" t="s">
        <v>33</v>
      </c>
      <c r="E56" s="38" t="s">
        <v>155</v>
      </c>
      <c r="F56" s="42"/>
      <c r="G56" s="39"/>
      <c r="H56" s="40" t="s">
        <v>26</v>
      </c>
    </row>
    <row r="57" s="19" customFormat="1" ht="78" customHeight="1" spans="1:8">
      <c r="A57" s="36">
        <v>54</v>
      </c>
      <c r="B57" s="37" t="s">
        <v>156</v>
      </c>
      <c r="C57" s="37" t="s">
        <v>157</v>
      </c>
      <c r="D57" s="38" t="s">
        <v>25</v>
      </c>
      <c r="E57" s="38" t="s">
        <v>158</v>
      </c>
      <c r="F57" s="42"/>
      <c r="G57" s="39"/>
      <c r="H57" s="40" t="s">
        <v>26</v>
      </c>
    </row>
    <row r="58" s="19" customFormat="1" ht="141" customHeight="1" spans="1:8">
      <c r="A58" s="36">
        <v>55</v>
      </c>
      <c r="B58" s="37" t="s">
        <v>136</v>
      </c>
      <c r="C58" s="37" t="s">
        <v>159</v>
      </c>
      <c r="D58" s="38" t="s">
        <v>33</v>
      </c>
      <c r="E58" s="38" t="s">
        <v>160</v>
      </c>
      <c r="F58" s="42"/>
      <c r="G58" s="39"/>
      <c r="H58" s="40" t="s">
        <v>26</v>
      </c>
    </row>
    <row r="59" s="19" customFormat="1" ht="103" customHeight="1" spans="1:8">
      <c r="A59" s="36">
        <v>56</v>
      </c>
      <c r="B59" s="37" t="s">
        <v>161</v>
      </c>
      <c r="C59" s="37" t="s">
        <v>162</v>
      </c>
      <c r="D59" s="38" t="s">
        <v>25</v>
      </c>
      <c r="E59" s="38" t="s">
        <v>163</v>
      </c>
      <c r="F59" s="42"/>
      <c r="G59" s="39"/>
      <c r="H59" s="40" t="s">
        <v>26</v>
      </c>
    </row>
    <row r="60" s="19" customFormat="1" ht="82" customHeight="1" spans="1:8">
      <c r="A60" s="36">
        <v>57</v>
      </c>
      <c r="B60" s="37" t="s">
        <v>146</v>
      </c>
      <c r="C60" s="37" t="s">
        <v>164</v>
      </c>
      <c r="D60" s="38" t="s">
        <v>33</v>
      </c>
      <c r="E60" s="38" t="s">
        <v>165</v>
      </c>
      <c r="F60" s="42"/>
      <c r="G60" s="39"/>
      <c r="H60" s="40" t="s">
        <v>26</v>
      </c>
    </row>
    <row r="61" s="19" customFormat="1" ht="83" customHeight="1" spans="1:8">
      <c r="A61" s="36">
        <v>58</v>
      </c>
      <c r="B61" s="37" t="s">
        <v>166</v>
      </c>
      <c r="C61" s="37" t="s">
        <v>167</v>
      </c>
      <c r="D61" s="38" t="s">
        <v>33</v>
      </c>
      <c r="E61" s="38" t="s">
        <v>168</v>
      </c>
      <c r="F61" s="42"/>
      <c r="G61" s="39"/>
      <c r="H61" s="40" t="s">
        <v>26</v>
      </c>
    </row>
    <row r="62" s="19" customFormat="1" ht="111" customHeight="1" spans="1:8">
      <c r="A62" s="36">
        <v>59</v>
      </c>
      <c r="B62" s="37" t="s">
        <v>169</v>
      </c>
      <c r="C62" s="37" t="s">
        <v>170</v>
      </c>
      <c r="D62" s="38" t="s">
        <v>33</v>
      </c>
      <c r="E62" s="38" t="s">
        <v>168</v>
      </c>
      <c r="F62" s="42"/>
      <c r="G62" s="39"/>
      <c r="H62" s="40" t="s">
        <v>26</v>
      </c>
    </row>
    <row r="63" s="19" customFormat="1" ht="103" customHeight="1" spans="1:8">
      <c r="A63" s="36">
        <v>60</v>
      </c>
      <c r="B63" s="37" t="s">
        <v>171</v>
      </c>
      <c r="C63" s="37" t="s">
        <v>172</v>
      </c>
      <c r="D63" s="38" t="s">
        <v>33</v>
      </c>
      <c r="E63" s="38" t="s">
        <v>173</v>
      </c>
      <c r="F63" s="42"/>
      <c r="G63" s="39"/>
      <c r="H63" s="40" t="s">
        <v>26</v>
      </c>
    </row>
    <row r="64" s="19" customFormat="1" ht="158" customHeight="1" spans="1:8">
      <c r="A64" s="36">
        <v>61</v>
      </c>
      <c r="B64" s="37" t="s">
        <v>174</v>
      </c>
      <c r="C64" s="37" t="s">
        <v>175</v>
      </c>
      <c r="D64" s="38" t="s">
        <v>33</v>
      </c>
      <c r="E64" s="38" t="s">
        <v>176</v>
      </c>
      <c r="F64" s="42"/>
      <c r="G64" s="39"/>
      <c r="H64" s="40" t="s">
        <v>26</v>
      </c>
    </row>
    <row r="65" s="19" customFormat="1" ht="98" customHeight="1" spans="1:8">
      <c r="A65" s="36">
        <v>62</v>
      </c>
      <c r="B65" s="37" t="s">
        <v>177</v>
      </c>
      <c r="C65" s="37" t="s">
        <v>178</v>
      </c>
      <c r="D65" s="38" t="s">
        <v>25</v>
      </c>
      <c r="E65" s="38" t="s">
        <v>179</v>
      </c>
      <c r="F65" s="42"/>
      <c r="G65" s="39"/>
      <c r="H65" s="40" t="s">
        <v>26</v>
      </c>
    </row>
    <row r="66" s="19" customFormat="1" ht="234" customHeight="1" spans="1:8">
      <c r="A66" s="36">
        <v>63</v>
      </c>
      <c r="B66" s="37" t="s">
        <v>180</v>
      </c>
      <c r="C66" s="37" t="s">
        <v>181</v>
      </c>
      <c r="D66" s="38" t="s">
        <v>33</v>
      </c>
      <c r="E66" s="38" t="s">
        <v>182</v>
      </c>
      <c r="F66" s="42"/>
      <c r="G66" s="39"/>
      <c r="H66" s="40" t="s">
        <v>26</v>
      </c>
    </row>
    <row r="67" s="19" customFormat="1" ht="246" customHeight="1" spans="1:8">
      <c r="A67" s="36">
        <v>64</v>
      </c>
      <c r="B67" s="37" t="s">
        <v>183</v>
      </c>
      <c r="C67" s="37" t="s">
        <v>184</v>
      </c>
      <c r="D67" s="38" t="s">
        <v>25</v>
      </c>
      <c r="E67" s="38" t="s">
        <v>185</v>
      </c>
      <c r="F67" s="42"/>
      <c r="G67" s="39"/>
      <c r="H67" s="40" t="s">
        <v>26</v>
      </c>
    </row>
    <row r="68" s="19" customFormat="1" ht="219" customHeight="1" spans="1:8">
      <c r="A68" s="36">
        <v>65</v>
      </c>
      <c r="B68" s="37" t="s">
        <v>186</v>
      </c>
      <c r="C68" s="37" t="s">
        <v>187</v>
      </c>
      <c r="D68" s="38" t="s">
        <v>33</v>
      </c>
      <c r="E68" s="38" t="s">
        <v>188</v>
      </c>
      <c r="F68" s="42"/>
      <c r="G68" s="39"/>
      <c r="H68" s="40" t="s">
        <v>26</v>
      </c>
    </row>
    <row r="69" s="19" customFormat="1" ht="147" customHeight="1" spans="1:8">
      <c r="A69" s="36">
        <v>66</v>
      </c>
      <c r="B69" s="37" t="s">
        <v>189</v>
      </c>
      <c r="C69" s="37" t="s">
        <v>190</v>
      </c>
      <c r="D69" s="38" t="s">
        <v>25</v>
      </c>
      <c r="E69" s="38" t="s">
        <v>191</v>
      </c>
      <c r="F69" s="42"/>
      <c r="G69" s="39"/>
      <c r="H69" s="40" t="s">
        <v>26</v>
      </c>
    </row>
    <row r="70" s="19" customFormat="1" ht="109" customHeight="1" spans="1:8">
      <c r="A70" s="36">
        <v>67</v>
      </c>
      <c r="B70" s="37" t="s">
        <v>192</v>
      </c>
      <c r="C70" s="37" t="s">
        <v>193</v>
      </c>
      <c r="D70" s="38" t="s">
        <v>194</v>
      </c>
      <c r="E70" s="38" t="s">
        <v>195</v>
      </c>
      <c r="F70" s="42"/>
      <c r="G70" s="39"/>
      <c r="H70" s="40" t="s">
        <v>26</v>
      </c>
    </row>
    <row r="71" s="20" customFormat="1" ht="29" customHeight="1" spans="1:8">
      <c r="A71" s="30" t="s">
        <v>196</v>
      </c>
      <c r="B71" s="34" t="s">
        <v>197</v>
      </c>
      <c r="C71" s="35"/>
      <c r="D71" s="43"/>
      <c r="E71" s="43"/>
      <c r="F71" s="44"/>
      <c r="G71" s="33"/>
      <c r="H71" s="35"/>
    </row>
    <row r="72" s="19" customFormat="1" ht="224" customHeight="1" spans="1:8">
      <c r="A72" s="36">
        <v>1</v>
      </c>
      <c r="B72" s="37" t="s">
        <v>198</v>
      </c>
      <c r="C72" s="37" t="s">
        <v>199</v>
      </c>
      <c r="D72" s="38" t="s">
        <v>33</v>
      </c>
      <c r="E72" s="38">
        <f>45.34+54.06+54.36+47.88+50.24+64.4+50.11+63.65+29.07+7.8+4.35</f>
        <v>471.26</v>
      </c>
      <c r="F72" s="42"/>
      <c r="G72" s="39"/>
      <c r="H72" s="40" t="s">
        <v>26</v>
      </c>
    </row>
    <row r="73" s="19" customFormat="1" ht="235" customHeight="1" spans="1:8">
      <c r="A73" s="36">
        <v>2</v>
      </c>
      <c r="B73" s="37" t="s">
        <v>200</v>
      </c>
      <c r="C73" s="37" t="s">
        <v>201</v>
      </c>
      <c r="D73" s="38" t="s">
        <v>33</v>
      </c>
      <c r="E73" s="38">
        <f>1432.14+1428.07+1431.18+1361.04+1399.55+1349.96+1455.88+1515.92+1453.41+1441.83+874.95+525.98+2428.95+20942.8+6227.53+16959.21+16959.21+1186.79+1515.55</f>
        <v>81889.95</v>
      </c>
      <c r="F73" s="42"/>
      <c r="G73" s="39"/>
      <c r="H73" s="40" t="s">
        <v>26</v>
      </c>
    </row>
    <row r="74" s="19" customFormat="1" ht="231" customHeight="1" spans="1:8">
      <c r="A74" s="36">
        <v>3</v>
      </c>
      <c r="B74" s="37" t="s">
        <v>202</v>
      </c>
      <c r="C74" s="37" t="s">
        <v>203</v>
      </c>
      <c r="D74" s="38" t="s">
        <v>33</v>
      </c>
      <c r="E74" s="38">
        <f>5.46+4.94+5.2+281.13+692.02+26.61</f>
        <v>1015.36</v>
      </c>
      <c r="F74" s="42"/>
      <c r="G74" s="39"/>
      <c r="H74" s="40" t="s">
        <v>26</v>
      </c>
    </row>
    <row r="75" s="19" customFormat="1" ht="249" customHeight="1" spans="1:8">
      <c r="A75" s="36">
        <v>4</v>
      </c>
      <c r="B75" s="37" t="s">
        <v>204</v>
      </c>
      <c r="C75" s="37" t="s">
        <v>205</v>
      </c>
      <c r="D75" s="38" t="s">
        <v>33</v>
      </c>
      <c r="E75" s="38">
        <f>13.84+13.84+13.84+54.52+49.66+49.66+49.66+24.82+49.66+47.78+16.56+157.98+93.21+299.9+5.7+3.84+1834.91+1423.76+1645.81+1645.81</f>
        <v>7494.76</v>
      </c>
      <c r="F75" s="42"/>
      <c r="G75" s="39"/>
      <c r="H75" s="40" t="s">
        <v>26</v>
      </c>
    </row>
    <row r="76" s="19" customFormat="1" ht="232" customHeight="1" spans="1:8">
      <c r="A76" s="36">
        <v>5</v>
      </c>
      <c r="B76" s="37" t="s">
        <v>206</v>
      </c>
      <c r="C76" s="37" t="s">
        <v>207</v>
      </c>
      <c r="D76" s="38" t="s">
        <v>33</v>
      </c>
      <c r="E76" s="38">
        <f>7.13+7.13+7.13+5.79+301.95</f>
        <v>329.13</v>
      </c>
      <c r="F76" s="42"/>
      <c r="G76" s="39"/>
      <c r="H76" s="40" t="s">
        <v>26</v>
      </c>
    </row>
    <row r="77" s="19" customFormat="1" ht="224" customHeight="1" spans="1:8">
      <c r="A77" s="36">
        <v>6</v>
      </c>
      <c r="B77" s="37" t="s">
        <v>208</v>
      </c>
      <c r="C77" s="37" t="s">
        <v>209</v>
      </c>
      <c r="D77" s="38" t="s">
        <v>33</v>
      </c>
      <c r="E77" s="38">
        <f>501.08+501.08+504.68+504.68+486.98+486.98+475.98+498.56+483.41+522.02+188.37</f>
        <v>5153.82</v>
      </c>
      <c r="F77" s="42"/>
      <c r="G77" s="39"/>
      <c r="H77" s="40" t="s">
        <v>26</v>
      </c>
    </row>
    <row r="78" s="19" customFormat="1" ht="234" customHeight="1" spans="1:8">
      <c r="A78" s="36">
        <v>7</v>
      </c>
      <c r="B78" s="37" t="s">
        <v>210</v>
      </c>
      <c r="C78" s="37" t="s">
        <v>211</v>
      </c>
      <c r="D78" s="38" t="s">
        <v>33</v>
      </c>
      <c r="E78" s="38">
        <f>728.25+728.25+728.25+725.25+650.39+659.33+650.13+660.97+664.54+678.53+292.75</f>
        <v>7166.64</v>
      </c>
      <c r="F78" s="42"/>
      <c r="G78" s="39"/>
      <c r="H78" s="40" t="s">
        <v>26</v>
      </c>
    </row>
    <row r="79" s="19" customFormat="1" ht="112" customHeight="1" spans="1:8">
      <c r="A79" s="36">
        <v>8</v>
      </c>
      <c r="B79" s="37" t="s">
        <v>212</v>
      </c>
      <c r="C79" s="37" t="s">
        <v>213</v>
      </c>
      <c r="D79" s="38" t="s">
        <v>25</v>
      </c>
      <c r="E79" s="38">
        <f>0.26+0.26+0.26+0.26+12.15+11.02+1+11.02+3.56+11.02+10.2+0.94</f>
        <v>61.95</v>
      </c>
      <c r="F79" s="42"/>
      <c r="G79" s="39"/>
      <c r="H79" s="40" t="s">
        <v>26</v>
      </c>
    </row>
    <row r="80" s="19" customFormat="1" ht="351" customHeight="1" spans="1:8">
      <c r="A80" s="36">
        <v>9</v>
      </c>
      <c r="B80" s="37" t="s">
        <v>214</v>
      </c>
      <c r="C80" s="37" t="s">
        <v>215</v>
      </c>
      <c r="D80" s="38" t="s">
        <v>194</v>
      </c>
      <c r="E80" s="38">
        <f>7.28+7.28+7.28+7.25+6.5+22.392+6.5+6.61+6.65+6.79+2.93</f>
        <v>87.462</v>
      </c>
      <c r="F80" s="42"/>
      <c r="G80" s="39"/>
      <c r="H80" s="40" t="s">
        <v>26</v>
      </c>
    </row>
    <row r="81" s="19" customFormat="1" ht="200" customHeight="1" spans="1:8">
      <c r="A81" s="36">
        <v>10</v>
      </c>
      <c r="B81" s="37" t="s">
        <v>216</v>
      </c>
      <c r="C81" s="37" t="s">
        <v>217</v>
      </c>
      <c r="D81" s="38" t="s">
        <v>33</v>
      </c>
      <c r="E81" s="38">
        <f>728.25+728.25+728.25+725.25+650.39+659.33+650.13+660.97+664.54+678.53+292.75</f>
        <v>7166.64</v>
      </c>
      <c r="F81" s="42"/>
      <c r="G81" s="39"/>
      <c r="H81" s="40" t="s">
        <v>26</v>
      </c>
    </row>
    <row r="82" s="19" customFormat="1" ht="100" customHeight="1" spans="1:8">
      <c r="A82" s="36">
        <v>11</v>
      </c>
      <c r="B82" s="37" t="s">
        <v>68</v>
      </c>
      <c r="C82" s="37" t="s">
        <v>218</v>
      </c>
      <c r="D82" s="38" t="s">
        <v>33</v>
      </c>
      <c r="E82" s="38">
        <f>147.44+147.28+148.44+145.04+152.08+18.84</f>
        <v>759.12</v>
      </c>
      <c r="F82" s="42"/>
      <c r="G82" s="39"/>
      <c r="H82" s="40" t="s">
        <v>26</v>
      </c>
    </row>
    <row r="83" s="19" customFormat="1" ht="117" customHeight="1" spans="1:8">
      <c r="A83" s="36">
        <v>12</v>
      </c>
      <c r="B83" s="37" t="s">
        <v>219</v>
      </c>
      <c r="C83" s="37" t="s">
        <v>220</v>
      </c>
      <c r="D83" s="38" t="s">
        <v>33</v>
      </c>
      <c r="E83" s="38">
        <f>45.34+54.06+54.36+62.99+50.24+64.4+50.11+63.65+29.07+7.8+4.35</f>
        <v>486.37</v>
      </c>
      <c r="F83" s="42"/>
      <c r="G83" s="39"/>
      <c r="H83" s="40" t="s">
        <v>26</v>
      </c>
    </row>
    <row r="84" s="19" customFormat="1" ht="95" customHeight="1" spans="1:8">
      <c r="A84" s="36">
        <v>13</v>
      </c>
      <c r="B84" s="37" t="s">
        <v>221</v>
      </c>
      <c r="C84" s="37" t="s">
        <v>222</v>
      </c>
      <c r="D84" s="38" t="s">
        <v>33</v>
      </c>
      <c r="E84" s="38">
        <f>23.61+23.61+23.61+137.94+120+120+120+33.84+117.72+95.36+13.83+72.5+42.41+64.88+10.48+8.76</f>
        <v>1028.55</v>
      </c>
      <c r="F84" s="42"/>
      <c r="G84" s="39"/>
      <c r="H84" s="40" t="s">
        <v>26</v>
      </c>
    </row>
    <row r="85" s="19" customFormat="1" ht="112" customHeight="1" spans="1:8">
      <c r="A85" s="36">
        <v>14</v>
      </c>
      <c r="B85" s="37" t="s">
        <v>223</v>
      </c>
      <c r="C85" s="37" t="s">
        <v>224</v>
      </c>
      <c r="D85" s="38" t="s">
        <v>33</v>
      </c>
      <c r="E85" s="38">
        <f>603.25+602.07+604.27+619.34+628.46+580.03+625.21+642.67+622.93+666.88+388.35+525.98+2358.84</f>
        <v>9468.28</v>
      </c>
      <c r="F85" s="42"/>
      <c r="G85" s="39"/>
      <c r="H85" s="40" t="s">
        <v>26</v>
      </c>
    </row>
    <row r="86" s="19" customFormat="1" ht="126" customHeight="1" spans="1:8">
      <c r="A86" s="36">
        <v>15</v>
      </c>
      <c r="B86" s="37" t="s">
        <v>225</v>
      </c>
      <c r="C86" s="37" t="s">
        <v>226</v>
      </c>
      <c r="D86" s="38" t="s">
        <v>33</v>
      </c>
      <c r="E86" s="38">
        <f>14.69+14.63+14.69+14.1+13.91+13.91+13.88+13.97+13.88+14.19+8.51+70.11</f>
        <v>220.47</v>
      </c>
      <c r="F86" s="42"/>
      <c r="G86" s="39"/>
      <c r="H86" s="40" t="s">
        <v>26</v>
      </c>
    </row>
    <row r="87" s="19" customFormat="1" ht="120" customHeight="1" spans="1:8">
      <c r="A87" s="36">
        <v>16</v>
      </c>
      <c r="B87" s="37" t="s">
        <v>227</v>
      </c>
      <c r="C87" s="37" t="s">
        <v>228</v>
      </c>
      <c r="D87" s="38" t="s">
        <v>33</v>
      </c>
      <c r="E87" s="38">
        <f>5.46+4.94+5.2+281.13+692.02+26.61</f>
        <v>1015.36</v>
      </c>
      <c r="F87" s="42"/>
      <c r="G87" s="39"/>
      <c r="H87" s="40" t="s">
        <v>26</v>
      </c>
    </row>
    <row r="88" s="19" customFormat="1" ht="137" customHeight="1" spans="1:8">
      <c r="A88" s="36">
        <v>17</v>
      </c>
      <c r="B88" s="37" t="s">
        <v>229</v>
      </c>
      <c r="C88" s="37" t="s">
        <v>230</v>
      </c>
      <c r="D88" s="38" t="s">
        <v>33</v>
      </c>
      <c r="E88" s="38">
        <f>15.08+15.08+15.08+15.08+15.08+15.08+15.08+15.08+15.08+15.08</f>
        <v>150.8</v>
      </c>
      <c r="F88" s="42"/>
      <c r="G88" s="39"/>
      <c r="H88" s="40" t="s">
        <v>26</v>
      </c>
    </row>
    <row r="89" s="19" customFormat="1" ht="134" customHeight="1" spans="1:8">
      <c r="A89" s="36">
        <v>18</v>
      </c>
      <c r="B89" s="37" t="s">
        <v>229</v>
      </c>
      <c r="C89" s="37" t="s">
        <v>231</v>
      </c>
      <c r="D89" s="38" t="s">
        <v>33</v>
      </c>
      <c r="E89" s="38">
        <f>486+486+489.6+489.6+471.9+471.9+470.58+483.48+468.33+506.94+188.37</f>
        <v>5012.7</v>
      </c>
      <c r="F89" s="42"/>
      <c r="G89" s="39"/>
      <c r="H89" s="40" t="s">
        <v>26</v>
      </c>
    </row>
    <row r="90" s="19" customFormat="1" ht="221" customHeight="1" spans="1:8">
      <c r="A90" s="36">
        <v>19</v>
      </c>
      <c r="B90" s="37" t="s">
        <v>232</v>
      </c>
      <c r="C90" s="37" t="s">
        <v>233</v>
      </c>
      <c r="D90" s="38" t="s">
        <v>25</v>
      </c>
      <c r="E90" s="45">
        <v>2.74</v>
      </c>
      <c r="F90" s="42"/>
      <c r="G90" s="39"/>
      <c r="H90" s="40" t="s">
        <v>26</v>
      </c>
    </row>
    <row r="91" s="19" customFormat="1" ht="235" customHeight="1" spans="1:8">
      <c r="A91" s="36">
        <v>20</v>
      </c>
      <c r="B91" s="37" t="s">
        <v>234</v>
      </c>
      <c r="C91" s="37" t="s">
        <v>235</v>
      </c>
      <c r="D91" s="38" t="s">
        <v>33</v>
      </c>
      <c r="E91" s="38">
        <f>471.9+471.9+471.9+471.9+471.9</f>
        <v>2359.5</v>
      </c>
      <c r="F91" s="42"/>
      <c r="G91" s="39"/>
      <c r="H91" s="40" t="s">
        <v>26</v>
      </c>
    </row>
    <row r="92" s="19" customFormat="1" ht="219" customHeight="1" spans="1:8">
      <c r="A92" s="36">
        <v>21</v>
      </c>
      <c r="B92" s="37" t="s">
        <v>236</v>
      </c>
      <c r="C92" s="37" t="s">
        <v>237</v>
      </c>
      <c r="D92" s="38" t="s">
        <v>33</v>
      </c>
      <c r="E92" s="38">
        <f>11.97+11.97+11.97+11.97+11.97</f>
        <v>59.85</v>
      </c>
      <c r="F92" s="42"/>
      <c r="G92" s="39"/>
      <c r="H92" s="40" t="s">
        <v>26</v>
      </c>
    </row>
    <row r="93" s="19" customFormat="1" ht="150" customHeight="1" spans="1:8">
      <c r="A93" s="36">
        <v>22</v>
      </c>
      <c r="B93" s="37" t="s">
        <v>238</v>
      </c>
      <c r="C93" s="37" t="s">
        <v>239</v>
      </c>
      <c r="D93" s="38" t="s">
        <v>33</v>
      </c>
      <c r="E93" s="38">
        <f>15.11+22.52</f>
        <v>37.63</v>
      </c>
      <c r="F93" s="42"/>
      <c r="G93" s="39"/>
      <c r="H93" s="40" t="s">
        <v>26</v>
      </c>
    </row>
    <row r="94" s="19" customFormat="1" ht="219" customHeight="1" spans="1:8">
      <c r="A94" s="36">
        <v>23</v>
      </c>
      <c r="B94" s="37" t="s">
        <v>240</v>
      </c>
      <c r="C94" s="37" t="s">
        <v>241</v>
      </c>
      <c r="D94" s="38" t="s">
        <v>25</v>
      </c>
      <c r="E94" s="38" t="s">
        <v>242</v>
      </c>
      <c r="F94" s="42"/>
      <c r="G94" s="39"/>
      <c r="H94" s="40" t="s">
        <v>26</v>
      </c>
    </row>
    <row r="95" s="19" customFormat="1" ht="162" customHeight="1" spans="1:8">
      <c r="A95" s="36">
        <v>24</v>
      </c>
      <c r="B95" s="37" t="s">
        <v>243</v>
      </c>
      <c r="C95" s="37" t="s">
        <v>244</v>
      </c>
      <c r="D95" s="38" t="s">
        <v>33</v>
      </c>
      <c r="E95" s="38" t="s">
        <v>245</v>
      </c>
      <c r="F95" s="42"/>
      <c r="G95" s="39"/>
      <c r="H95" s="40" t="s">
        <v>26</v>
      </c>
    </row>
    <row r="96" s="19" customFormat="1" ht="237" customHeight="1" spans="1:8">
      <c r="A96" s="36">
        <v>25</v>
      </c>
      <c r="B96" s="37" t="s">
        <v>246</v>
      </c>
      <c r="C96" s="37" t="s">
        <v>247</v>
      </c>
      <c r="D96" s="38" t="s">
        <v>33</v>
      </c>
      <c r="E96" s="38" t="s">
        <v>248</v>
      </c>
      <c r="F96" s="42"/>
      <c r="G96" s="39"/>
      <c r="H96" s="40" t="s">
        <v>26</v>
      </c>
    </row>
    <row r="97" s="19" customFormat="1" ht="235" customHeight="1" spans="1:8">
      <c r="A97" s="36">
        <v>26</v>
      </c>
      <c r="B97" s="37" t="s">
        <v>249</v>
      </c>
      <c r="C97" s="37" t="s">
        <v>250</v>
      </c>
      <c r="D97" s="38" t="s">
        <v>33</v>
      </c>
      <c r="E97" s="38" t="s">
        <v>251</v>
      </c>
      <c r="F97" s="42"/>
      <c r="G97" s="39"/>
      <c r="H97" s="40" t="s">
        <v>26</v>
      </c>
    </row>
    <row r="98" s="19" customFormat="1" ht="224" customHeight="1" spans="1:8">
      <c r="A98" s="36">
        <v>27</v>
      </c>
      <c r="B98" s="37" t="s">
        <v>252</v>
      </c>
      <c r="C98" s="37" t="s">
        <v>253</v>
      </c>
      <c r="D98" s="38" t="s">
        <v>33</v>
      </c>
      <c r="E98" s="38" t="s">
        <v>254</v>
      </c>
      <c r="F98" s="42"/>
      <c r="G98" s="39"/>
      <c r="H98" s="40" t="s">
        <v>26</v>
      </c>
    </row>
    <row r="99" s="19" customFormat="1" ht="225" customHeight="1" spans="1:8">
      <c r="A99" s="36">
        <v>28</v>
      </c>
      <c r="B99" s="37" t="s">
        <v>255</v>
      </c>
      <c r="C99" s="37" t="s">
        <v>256</v>
      </c>
      <c r="D99" s="38" t="s">
        <v>33</v>
      </c>
      <c r="E99" s="38">
        <f>60.38+111.44+179.04+44.28+6.91</f>
        <v>402.05</v>
      </c>
      <c r="F99" s="42"/>
      <c r="G99" s="39"/>
      <c r="H99" s="40" t="s">
        <v>26</v>
      </c>
    </row>
    <row r="100" s="19" customFormat="1" ht="80" customHeight="1" spans="1:8">
      <c r="A100" s="36">
        <v>29</v>
      </c>
      <c r="B100" s="37" t="s">
        <v>84</v>
      </c>
      <c r="C100" s="37" t="s">
        <v>257</v>
      </c>
      <c r="D100" s="38" t="s">
        <v>33</v>
      </c>
      <c r="E100" s="38">
        <f>45.83+524.69+28.23</f>
        <v>598.75</v>
      </c>
      <c r="F100" s="42"/>
      <c r="G100" s="39"/>
      <c r="H100" s="40" t="s">
        <v>26</v>
      </c>
    </row>
    <row r="101" s="19" customFormat="1" ht="113" customHeight="1" spans="1:8">
      <c r="A101" s="36">
        <v>30</v>
      </c>
      <c r="B101" s="37" t="s">
        <v>258</v>
      </c>
      <c r="C101" s="37" t="s">
        <v>259</v>
      </c>
      <c r="D101" s="38" t="s">
        <v>33</v>
      </c>
      <c r="E101" s="38">
        <f>45.83+352.53+27.15</f>
        <v>425.51</v>
      </c>
      <c r="F101" s="42"/>
      <c r="G101" s="39"/>
      <c r="H101" s="40" t="s">
        <v>26</v>
      </c>
    </row>
    <row r="102" s="19" customFormat="1" ht="163" customHeight="1" spans="1:8">
      <c r="A102" s="36">
        <v>31</v>
      </c>
      <c r="B102" s="37" t="s">
        <v>260</v>
      </c>
      <c r="C102" s="37" t="s">
        <v>261</v>
      </c>
      <c r="D102" s="38" t="s">
        <v>33</v>
      </c>
      <c r="E102" s="38" t="s">
        <v>254</v>
      </c>
      <c r="F102" s="42"/>
      <c r="G102" s="39"/>
      <c r="H102" s="40" t="s">
        <v>26</v>
      </c>
    </row>
    <row r="103" s="19" customFormat="1" ht="129" customHeight="1" spans="1:8">
      <c r="A103" s="36">
        <v>32</v>
      </c>
      <c r="B103" s="37" t="s">
        <v>262</v>
      </c>
      <c r="C103" s="37" t="s">
        <v>263</v>
      </c>
      <c r="D103" s="38" t="s">
        <v>33</v>
      </c>
      <c r="E103" s="38">
        <f>768.81+530.34+559.13+197.35+66.87+300</f>
        <v>2422.5</v>
      </c>
      <c r="F103" s="42"/>
      <c r="G103" s="39"/>
      <c r="H103" s="40" t="s">
        <v>26</v>
      </c>
    </row>
    <row r="104" s="19" customFormat="1" ht="142" customHeight="1" spans="1:8">
      <c r="A104" s="36">
        <v>33</v>
      </c>
      <c r="B104" s="37" t="s">
        <v>146</v>
      </c>
      <c r="C104" s="37" t="s">
        <v>264</v>
      </c>
      <c r="D104" s="38" t="s">
        <v>33</v>
      </c>
      <c r="E104" s="38">
        <f>60.38+111.44+179.04+44.28+6.91</f>
        <v>402.05</v>
      </c>
      <c r="F104" s="42"/>
      <c r="G104" s="39"/>
      <c r="H104" s="40" t="s">
        <v>26</v>
      </c>
    </row>
    <row r="105" s="19" customFormat="1" ht="130" customHeight="1" spans="1:8">
      <c r="A105" s="36">
        <v>34</v>
      </c>
      <c r="B105" s="37" t="s">
        <v>265</v>
      </c>
      <c r="C105" s="37" t="s">
        <v>266</v>
      </c>
      <c r="D105" s="38" t="s">
        <v>33</v>
      </c>
      <c r="E105" s="38" t="s">
        <v>267</v>
      </c>
      <c r="F105" s="42"/>
      <c r="G105" s="39"/>
      <c r="H105" s="40" t="s">
        <v>26</v>
      </c>
    </row>
    <row r="106" s="19" customFormat="1" ht="96" customHeight="1" spans="1:8">
      <c r="A106" s="36">
        <v>35</v>
      </c>
      <c r="B106" s="37" t="s">
        <v>268</v>
      </c>
      <c r="C106" s="37" t="s">
        <v>269</v>
      </c>
      <c r="D106" s="38" t="s">
        <v>33</v>
      </c>
      <c r="E106" s="38">
        <f>463.72+15.25+37.42+41.13</f>
        <v>557.52</v>
      </c>
      <c r="F106" s="42"/>
      <c r="G106" s="39"/>
      <c r="H106" s="40" t="s">
        <v>26</v>
      </c>
    </row>
    <row r="107" s="19" customFormat="1" ht="230" customHeight="1" spans="1:8">
      <c r="A107" s="36">
        <v>36</v>
      </c>
      <c r="B107" s="37" t="s">
        <v>270</v>
      </c>
      <c r="C107" s="37" t="s">
        <v>271</v>
      </c>
      <c r="D107" s="38" t="s">
        <v>33</v>
      </c>
      <c r="E107" s="38" t="s">
        <v>272</v>
      </c>
      <c r="F107" s="42"/>
      <c r="G107" s="39"/>
      <c r="H107" s="40" t="s">
        <v>26</v>
      </c>
    </row>
    <row r="108" s="19" customFormat="1" ht="222" customHeight="1" spans="1:8">
      <c r="A108" s="36">
        <v>37</v>
      </c>
      <c r="B108" s="37" t="s">
        <v>273</v>
      </c>
      <c r="C108" s="37" t="s">
        <v>274</v>
      </c>
      <c r="D108" s="38" t="s">
        <v>33</v>
      </c>
      <c r="E108" s="38" t="s">
        <v>275</v>
      </c>
      <c r="F108" s="42"/>
      <c r="G108" s="39"/>
      <c r="H108" s="40" t="s">
        <v>26</v>
      </c>
    </row>
    <row r="109" s="19" customFormat="1" ht="232" customHeight="1" spans="1:8">
      <c r="A109" s="36">
        <v>38</v>
      </c>
      <c r="B109" s="37" t="s">
        <v>276</v>
      </c>
      <c r="C109" s="37" t="s">
        <v>277</v>
      </c>
      <c r="D109" s="38" t="s">
        <v>33</v>
      </c>
      <c r="E109" s="38">
        <f>728.58+559.13+160.13+1002.11+7521.47+5535.16+4022.04+4022.04+4012.79+4012.79+6848.81+4476.67+1928.53</f>
        <v>44830.25</v>
      </c>
      <c r="F109" s="42"/>
      <c r="G109" s="39"/>
      <c r="H109" s="40" t="s">
        <v>26</v>
      </c>
    </row>
    <row r="110" s="19" customFormat="1" ht="232" customHeight="1" spans="1:8">
      <c r="A110" s="36">
        <v>39</v>
      </c>
      <c r="B110" s="37" t="s">
        <v>278</v>
      </c>
      <c r="C110" s="37" t="s">
        <v>279</v>
      </c>
      <c r="D110" s="38" t="s">
        <v>33</v>
      </c>
      <c r="E110" s="38">
        <f>225.85+28.23</f>
        <v>254.08</v>
      </c>
      <c r="F110" s="42"/>
      <c r="G110" s="39"/>
      <c r="H110" s="40" t="s">
        <v>26</v>
      </c>
    </row>
    <row r="111" s="19" customFormat="1" ht="103" customHeight="1" spans="1:8">
      <c r="A111" s="36">
        <v>40</v>
      </c>
      <c r="B111" s="37" t="s">
        <v>258</v>
      </c>
      <c r="C111" s="37" t="s">
        <v>280</v>
      </c>
      <c r="D111" s="38" t="s">
        <v>33</v>
      </c>
      <c r="E111" s="38">
        <f>225.85+704.57</f>
        <v>930.42</v>
      </c>
      <c r="F111" s="42"/>
      <c r="G111" s="39"/>
      <c r="H111" s="40" t="s">
        <v>26</v>
      </c>
    </row>
    <row r="112" s="19" customFormat="1" ht="83" customHeight="1" spans="1:8">
      <c r="A112" s="36">
        <v>41</v>
      </c>
      <c r="B112" s="37" t="s">
        <v>281</v>
      </c>
      <c r="C112" s="37" t="s">
        <v>282</v>
      </c>
      <c r="D112" s="38" t="s">
        <v>33</v>
      </c>
      <c r="E112" s="38">
        <f>62.51+27.15</f>
        <v>89.66</v>
      </c>
      <c r="F112" s="42"/>
      <c r="G112" s="39"/>
      <c r="H112" s="40" t="s">
        <v>26</v>
      </c>
    </row>
    <row r="113" s="19" customFormat="1" ht="126" customHeight="1" spans="1:8">
      <c r="A113" s="36">
        <v>42</v>
      </c>
      <c r="B113" s="37" t="s">
        <v>283</v>
      </c>
      <c r="C113" s="37" t="s">
        <v>284</v>
      </c>
      <c r="D113" s="38" t="s">
        <v>33</v>
      </c>
      <c r="E113" s="38" t="s">
        <v>285</v>
      </c>
      <c r="F113" s="42"/>
      <c r="G113" s="39"/>
      <c r="H113" s="40" t="s">
        <v>26</v>
      </c>
    </row>
    <row r="114" s="19" customFormat="1" ht="96" customHeight="1" spans="1:8">
      <c r="A114" s="36">
        <v>43</v>
      </c>
      <c r="B114" s="37" t="s">
        <v>286</v>
      </c>
      <c r="C114" s="37" t="s">
        <v>287</v>
      </c>
      <c r="D114" s="38" t="s">
        <v>33</v>
      </c>
      <c r="E114" s="38">
        <f>127.02+94.12</f>
        <v>221.14</v>
      </c>
      <c r="F114" s="42"/>
      <c r="G114" s="39"/>
      <c r="H114" s="40" t="s">
        <v>26</v>
      </c>
    </row>
    <row r="115" s="19" customFormat="1" ht="91" customHeight="1" spans="1:8">
      <c r="A115" s="36">
        <v>44</v>
      </c>
      <c r="B115" s="37" t="s">
        <v>286</v>
      </c>
      <c r="C115" s="37" t="s">
        <v>288</v>
      </c>
      <c r="D115" s="38" t="s">
        <v>33</v>
      </c>
      <c r="E115" s="38" t="s">
        <v>289</v>
      </c>
      <c r="F115" s="42"/>
      <c r="G115" s="39"/>
      <c r="H115" s="40" t="s">
        <v>26</v>
      </c>
    </row>
    <row r="116" s="19" customFormat="1" ht="131" customHeight="1" spans="1:8">
      <c r="A116" s="36">
        <v>45</v>
      </c>
      <c r="B116" s="37" t="s">
        <v>290</v>
      </c>
      <c r="C116" s="37" t="s">
        <v>291</v>
      </c>
      <c r="D116" s="38" t="s">
        <v>33</v>
      </c>
      <c r="E116" s="38">
        <f>127.02+94.12</f>
        <v>221.14</v>
      </c>
      <c r="F116" s="42"/>
      <c r="G116" s="39"/>
      <c r="H116" s="40" t="s">
        <v>26</v>
      </c>
    </row>
    <row r="117" s="19" customFormat="1" ht="130" customHeight="1" spans="1:8">
      <c r="A117" s="36">
        <v>46</v>
      </c>
      <c r="B117" s="37" t="s">
        <v>290</v>
      </c>
      <c r="C117" s="37" t="s">
        <v>292</v>
      </c>
      <c r="D117" s="38" t="s">
        <v>33</v>
      </c>
      <c r="E117" s="38" t="s">
        <v>289</v>
      </c>
      <c r="F117" s="42"/>
      <c r="G117" s="39"/>
      <c r="H117" s="40" t="s">
        <v>26</v>
      </c>
    </row>
    <row r="118" s="19" customFormat="1" ht="155" customHeight="1" spans="1:8">
      <c r="A118" s="36">
        <v>47</v>
      </c>
      <c r="B118" s="37" t="s">
        <v>293</v>
      </c>
      <c r="C118" s="37" t="s">
        <v>294</v>
      </c>
      <c r="D118" s="38" t="s">
        <v>33</v>
      </c>
      <c r="E118" s="38" t="s">
        <v>275</v>
      </c>
      <c r="F118" s="42"/>
      <c r="G118" s="39"/>
      <c r="H118" s="40" t="s">
        <v>26</v>
      </c>
    </row>
    <row r="119" s="19" customFormat="1" ht="234" customHeight="1" spans="1:8">
      <c r="A119" s="36">
        <v>48</v>
      </c>
      <c r="B119" s="37" t="s">
        <v>295</v>
      </c>
      <c r="C119" s="37" t="s">
        <v>296</v>
      </c>
      <c r="D119" s="38" t="s">
        <v>33</v>
      </c>
      <c r="E119" s="38" t="s">
        <v>297</v>
      </c>
      <c r="F119" s="42"/>
      <c r="G119" s="39"/>
      <c r="H119" s="40" t="s">
        <v>26</v>
      </c>
    </row>
    <row r="120" s="19" customFormat="1" ht="254" customHeight="1" spans="1:8">
      <c r="A120" s="36">
        <v>49</v>
      </c>
      <c r="B120" s="37" t="s">
        <v>298</v>
      </c>
      <c r="C120" s="37" t="s">
        <v>299</v>
      </c>
      <c r="D120" s="38" t="s">
        <v>25</v>
      </c>
      <c r="E120" s="38" t="s">
        <v>300</v>
      </c>
      <c r="F120" s="42"/>
      <c r="G120" s="39"/>
      <c r="H120" s="40" t="s">
        <v>26</v>
      </c>
    </row>
    <row r="121" s="19" customFormat="1" ht="234" customHeight="1" spans="1:8">
      <c r="A121" s="36">
        <v>50</v>
      </c>
      <c r="B121" s="37" t="s">
        <v>31</v>
      </c>
      <c r="C121" s="37" t="s">
        <v>301</v>
      </c>
      <c r="D121" s="38" t="s">
        <v>33</v>
      </c>
      <c r="E121" s="38" t="s">
        <v>302</v>
      </c>
      <c r="F121" s="42"/>
      <c r="G121" s="39"/>
      <c r="H121" s="40" t="s">
        <v>26</v>
      </c>
    </row>
    <row r="122" s="19" customFormat="1" ht="172" customHeight="1" spans="1:8">
      <c r="A122" s="36">
        <v>51</v>
      </c>
      <c r="B122" s="37" t="s">
        <v>303</v>
      </c>
      <c r="C122" s="37" t="s">
        <v>304</v>
      </c>
      <c r="D122" s="38" t="s">
        <v>33</v>
      </c>
      <c r="E122" s="38" t="s">
        <v>305</v>
      </c>
      <c r="F122" s="42"/>
      <c r="G122" s="39"/>
      <c r="H122" s="40" t="s">
        <v>26</v>
      </c>
    </row>
    <row r="123" s="19" customFormat="1" ht="249" customHeight="1" spans="1:8">
      <c r="A123" s="36">
        <v>52</v>
      </c>
      <c r="B123" s="37" t="s">
        <v>306</v>
      </c>
      <c r="C123" s="37" t="s">
        <v>307</v>
      </c>
      <c r="D123" s="38" t="s">
        <v>33</v>
      </c>
      <c r="E123" s="38" t="s">
        <v>308</v>
      </c>
      <c r="F123" s="42"/>
      <c r="G123" s="39"/>
      <c r="H123" s="40" t="s">
        <v>26</v>
      </c>
    </row>
    <row r="124" s="19" customFormat="1" ht="247" customHeight="1" spans="1:8">
      <c r="A124" s="36">
        <v>53</v>
      </c>
      <c r="B124" s="37" t="s">
        <v>309</v>
      </c>
      <c r="C124" s="37" t="s">
        <v>310</v>
      </c>
      <c r="D124" s="38" t="s">
        <v>25</v>
      </c>
      <c r="E124" s="38">
        <f>1.68+56.7+56.7</f>
        <v>115.08</v>
      </c>
      <c r="F124" s="42"/>
      <c r="G124" s="39"/>
      <c r="H124" s="40" t="s">
        <v>26</v>
      </c>
    </row>
    <row r="125" s="19" customFormat="1" ht="237" customHeight="1" spans="1:8">
      <c r="A125" s="36">
        <v>54</v>
      </c>
      <c r="B125" s="37" t="s">
        <v>311</v>
      </c>
      <c r="C125" s="37" t="s">
        <v>312</v>
      </c>
      <c r="D125" s="38" t="s">
        <v>33</v>
      </c>
      <c r="E125" s="38">
        <f>11165.15+1638.74+5335.78+5335.78</f>
        <v>23475.45</v>
      </c>
      <c r="F125" s="42"/>
      <c r="G125" s="39"/>
      <c r="H125" s="40" t="s">
        <v>26</v>
      </c>
    </row>
    <row r="126" s="19" customFormat="1" ht="223" customHeight="1" spans="1:8">
      <c r="A126" s="36">
        <v>55</v>
      </c>
      <c r="B126" s="37" t="s">
        <v>313</v>
      </c>
      <c r="C126" s="37" t="s">
        <v>274</v>
      </c>
      <c r="D126" s="38" t="s">
        <v>33</v>
      </c>
      <c r="E126" s="38">
        <f>885.9+416.45</f>
        <v>1302.35</v>
      </c>
      <c r="F126" s="42"/>
      <c r="G126" s="39"/>
      <c r="H126" s="40" t="s">
        <v>26</v>
      </c>
    </row>
    <row r="127" s="19" customFormat="1" ht="232" customHeight="1" spans="1:8">
      <c r="A127" s="36">
        <v>56</v>
      </c>
      <c r="B127" s="37" t="s">
        <v>314</v>
      </c>
      <c r="C127" s="37" t="s">
        <v>315</v>
      </c>
      <c r="D127" s="38" t="s">
        <v>33</v>
      </c>
      <c r="E127" s="38">
        <f>271.18+855.17</f>
        <v>1126.35</v>
      </c>
      <c r="F127" s="42"/>
      <c r="G127" s="39"/>
      <c r="H127" s="40" t="s">
        <v>26</v>
      </c>
    </row>
    <row r="128" s="19" customFormat="1" ht="192" customHeight="1" spans="1:8">
      <c r="A128" s="36">
        <v>57</v>
      </c>
      <c r="B128" s="37" t="s">
        <v>316</v>
      </c>
      <c r="C128" s="37" t="s">
        <v>317</v>
      </c>
      <c r="D128" s="38" t="s">
        <v>25</v>
      </c>
      <c r="E128" s="38">
        <f>1.68+9.16+52.5+52.5</f>
        <v>115.84</v>
      </c>
      <c r="F128" s="42"/>
      <c r="G128" s="39"/>
      <c r="H128" s="40" t="s">
        <v>26</v>
      </c>
    </row>
    <row r="129" s="19" customFormat="1" ht="135" customHeight="1" spans="1:8">
      <c r="A129" s="36">
        <v>58</v>
      </c>
      <c r="B129" s="37" t="s">
        <v>318</v>
      </c>
      <c r="C129" s="37" t="s">
        <v>319</v>
      </c>
      <c r="D129" s="38" t="s">
        <v>25</v>
      </c>
      <c r="E129" s="38" t="s">
        <v>320</v>
      </c>
      <c r="F129" s="42"/>
      <c r="G129" s="39"/>
      <c r="H129" s="40" t="s">
        <v>26</v>
      </c>
    </row>
    <row r="130" s="19" customFormat="1" ht="136" customHeight="1" spans="1:8">
      <c r="A130" s="36">
        <v>59</v>
      </c>
      <c r="B130" s="37" t="s">
        <v>321</v>
      </c>
      <c r="C130" s="37" t="s">
        <v>319</v>
      </c>
      <c r="D130" s="38" t="s">
        <v>25</v>
      </c>
      <c r="E130" s="38">
        <f>0.14+0.08+4.2+4.2</f>
        <v>8.62</v>
      </c>
      <c r="F130" s="42"/>
      <c r="G130" s="39"/>
      <c r="H130" s="40" t="s">
        <v>26</v>
      </c>
    </row>
    <row r="131" s="19" customFormat="1" ht="151" customHeight="1" spans="1:8">
      <c r="A131" s="36">
        <v>60</v>
      </c>
      <c r="B131" s="37" t="s">
        <v>322</v>
      </c>
      <c r="C131" s="37" t="s">
        <v>323</v>
      </c>
      <c r="D131" s="38" t="s">
        <v>25</v>
      </c>
      <c r="E131" s="38" t="s">
        <v>324</v>
      </c>
      <c r="F131" s="42"/>
      <c r="G131" s="39"/>
      <c r="H131" s="40" t="s">
        <v>26</v>
      </c>
    </row>
    <row r="132" s="19" customFormat="1" ht="120" customHeight="1" spans="1:8">
      <c r="A132" s="36">
        <v>61</v>
      </c>
      <c r="B132" s="37" t="s">
        <v>325</v>
      </c>
      <c r="C132" s="37" t="s">
        <v>193</v>
      </c>
      <c r="D132" s="38" t="s">
        <v>194</v>
      </c>
      <c r="E132" s="38">
        <f>0.01+0.2+0.1+0.1</f>
        <v>0.41</v>
      </c>
      <c r="F132" s="42"/>
      <c r="G132" s="39"/>
      <c r="H132" s="40" t="s">
        <v>26</v>
      </c>
    </row>
    <row r="133" s="19" customFormat="1" ht="118" customHeight="1" spans="1:8">
      <c r="A133" s="36">
        <v>62</v>
      </c>
      <c r="B133" s="37" t="s">
        <v>326</v>
      </c>
      <c r="C133" s="37" t="s">
        <v>327</v>
      </c>
      <c r="D133" s="38" t="s">
        <v>194</v>
      </c>
      <c r="E133" s="38">
        <f>0.01+0.01+0.311+0.311</f>
        <v>0.642</v>
      </c>
      <c r="F133" s="42"/>
      <c r="G133" s="39"/>
      <c r="H133" s="40" t="s">
        <v>26</v>
      </c>
    </row>
    <row r="134" s="19" customFormat="1" ht="81" customHeight="1" spans="1:8">
      <c r="A134" s="36">
        <v>63</v>
      </c>
      <c r="B134" s="37" t="s">
        <v>328</v>
      </c>
      <c r="C134" s="37" t="s">
        <v>329</v>
      </c>
      <c r="D134" s="38" t="s">
        <v>194</v>
      </c>
      <c r="E134" s="38">
        <f>0.1+0.01+0.1+0.1</f>
        <v>0.31</v>
      </c>
      <c r="F134" s="42"/>
      <c r="G134" s="39"/>
      <c r="H134" s="40" t="s">
        <v>26</v>
      </c>
    </row>
    <row r="135" s="19" customFormat="1" ht="139" customHeight="1" spans="1:8">
      <c r="A135" s="36">
        <v>64</v>
      </c>
      <c r="B135" s="37" t="s">
        <v>330</v>
      </c>
      <c r="C135" s="37" t="s">
        <v>331</v>
      </c>
      <c r="D135" s="38" t="s">
        <v>33</v>
      </c>
      <c r="E135" s="38">
        <f>27.6+80+40+25</f>
        <v>172.6</v>
      </c>
      <c r="F135" s="42"/>
      <c r="G135" s="39"/>
      <c r="H135" s="40" t="s">
        <v>26</v>
      </c>
    </row>
    <row r="136" s="19" customFormat="1" ht="95" customHeight="1" spans="1:8">
      <c r="A136" s="36">
        <v>65</v>
      </c>
      <c r="B136" s="37" t="s">
        <v>146</v>
      </c>
      <c r="C136" s="37" t="s">
        <v>332</v>
      </c>
      <c r="D136" s="38" t="s">
        <v>33</v>
      </c>
      <c r="E136" s="38">
        <f>16.8+158.71+525+525</f>
        <v>1225.51</v>
      </c>
      <c r="F136" s="42"/>
      <c r="G136" s="39"/>
      <c r="H136" s="40" t="s">
        <v>26</v>
      </c>
    </row>
    <row r="137" s="19" customFormat="1" ht="78" customHeight="1" spans="1:8">
      <c r="A137" s="36">
        <v>66</v>
      </c>
      <c r="B137" s="37" t="s">
        <v>333</v>
      </c>
      <c r="C137" s="37" t="s">
        <v>334</v>
      </c>
      <c r="D137" s="38" t="s">
        <v>33</v>
      </c>
      <c r="E137" s="38" t="s">
        <v>335</v>
      </c>
      <c r="F137" s="42"/>
      <c r="G137" s="39"/>
      <c r="H137" s="40" t="s">
        <v>26</v>
      </c>
    </row>
    <row r="138" s="19" customFormat="1" ht="121" customHeight="1" spans="1:8">
      <c r="A138" s="36">
        <v>67</v>
      </c>
      <c r="B138" s="37" t="s">
        <v>336</v>
      </c>
      <c r="C138" s="37" t="s">
        <v>337</v>
      </c>
      <c r="D138" s="38" t="s">
        <v>33</v>
      </c>
      <c r="E138" s="38">
        <f>271.18+1118.25+636.65+636.65</f>
        <v>2662.73</v>
      </c>
      <c r="F138" s="42"/>
      <c r="G138" s="39"/>
      <c r="H138" s="40" t="s">
        <v>26</v>
      </c>
    </row>
    <row r="139" s="19" customFormat="1" ht="176" customHeight="1" spans="1:8">
      <c r="A139" s="36">
        <v>68</v>
      </c>
      <c r="B139" s="37" t="s">
        <v>338</v>
      </c>
      <c r="C139" s="37" t="s">
        <v>339</v>
      </c>
      <c r="D139" s="38" t="s">
        <v>33</v>
      </c>
      <c r="E139" s="38">
        <f>885.9+1280.9+1336.79+1336.79</f>
        <v>4840.38</v>
      </c>
      <c r="F139" s="42"/>
      <c r="G139" s="39"/>
      <c r="H139" s="40" t="s">
        <v>26</v>
      </c>
    </row>
    <row r="140" s="19" customFormat="1" ht="123" customHeight="1" spans="1:8">
      <c r="A140" s="36">
        <v>69</v>
      </c>
      <c r="B140" s="37" t="s">
        <v>223</v>
      </c>
      <c r="C140" s="37" t="s">
        <v>340</v>
      </c>
      <c r="D140" s="38" t="s">
        <v>33</v>
      </c>
      <c r="E140" s="38">
        <f>8377.12+1279.55+12942.26+12942.26</f>
        <v>35541.19</v>
      </c>
      <c r="F140" s="42"/>
      <c r="G140" s="39"/>
      <c r="H140" s="40" t="s">
        <v>26</v>
      </c>
    </row>
    <row r="141" s="19" customFormat="1" ht="139" customHeight="1" spans="1:8">
      <c r="A141" s="36">
        <v>70</v>
      </c>
      <c r="B141" s="37" t="s">
        <v>341</v>
      </c>
      <c r="C141" s="37" t="s">
        <v>342</v>
      </c>
      <c r="D141" s="38" t="s">
        <v>33</v>
      </c>
      <c r="E141" s="38">
        <f>12565.68+2188.9+4016.95+4016.95</f>
        <v>22788.48</v>
      </c>
      <c r="F141" s="42"/>
      <c r="G141" s="39"/>
      <c r="H141" s="40" t="s">
        <v>26</v>
      </c>
    </row>
    <row r="142" s="19" customFormat="1" ht="140" customHeight="1" spans="1:8">
      <c r="A142" s="36">
        <v>71</v>
      </c>
      <c r="B142" s="37" t="s">
        <v>227</v>
      </c>
      <c r="C142" s="37" t="s">
        <v>343</v>
      </c>
      <c r="D142" s="38" t="s">
        <v>33</v>
      </c>
      <c r="E142" s="38">
        <f>6991.29+569.72+5335.78+5335.78</f>
        <v>18232.57</v>
      </c>
      <c r="F142" s="42"/>
      <c r="G142" s="39"/>
      <c r="H142" s="40" t="s">
        <v>26</v>
      </c>
    </row>
    <row r="143" s="19" customFormat="1" ht="134" customHeight="1" spans="1:8">
      <c r="A143" s="36">
        <v>72</v>
      </c>
      <c r="B143" s="37" t="s">
        <v>344</v>
      </c>
      <c r="C143" s="37" t="s">
        <v>345</v>
      </c>
      <c r="D143" s="38" t="s">
        <v>33</v>
      </c>
      <c r="E143" s="38">
        <f>4173.86+1069.02</f>
        <v>5242.88</v>
      </c>
      <c r="F143" s="42"/>
      <c r="G143" s="39"/>
      <c r="H143" s="40" t="s">
        <v>26</v>
      </c>
    </row>
    <row r="144" s="19" customFormat="1" ht="235" customHeight="1" spans="1:8">
      <c r="A144" s="36">
        <v>73</v>
      </c>
      <c r="B144" s="37" t="s">
        <v>346</v>
      </c>
      <c r="C144" s="37" t="s">
        <v>347</v>
      </c>
      <c r="D144" s="38" t="s">
        <v>33</v>
      </c>
      <c r="E144" s="38">
        <f>2595.26+323.35+323.35+323.35+323.35</f>
        <v>3888.66</v>
      </c>
      <c r="F144" s="42"/>
      <c r="G144" s="39"/>
      <c r="H144" s="40" t="s">
        <v>26</v>
      </c>
    </row>
    <row r="145" s="19" customFormat="1" ht="232" customHeight="1" spans="1:8">
      <c r="A145" s="36">
        <v>74</v>
      </c>
      <c r="B145" s="37" t="s">
        <v>348</v>
      </c>
      <c r="C145" s="37" t="s">
        <v>349</v>
      </c>
      <c r="D145" s="38" t="s">
        <v>33</v>
      </c>
      <c r="E145" s="38" t="s">
        <v>350</v>
      </c>
      <c r="F145" s="42"/>
      <c r="G145" s="39"/>
      <c r="H145" s="40" t="s">
        <v>26</v>
      </c>
    </row>
    <row r="146" s="19" customFormat="1" ht="197" customHeight="1" spans="1:8">
      <c r="A146" s="36">
        <v>75</v>
      </c>
      <c r="B146" s="37" t="s">
        <v>351</v>
      </c>
      <c r="C146" s="37" t="s">
        <v>352</v>
      </c>
      <c r="D146" s="38" t="s">
        <v>43</v>
      </c>
      <c r="E146" s="38" t="s">
        <v>353</v>
      </c>
      <c r="F146" s="42"/>
      <c r="G146" s="39"/>
      <c r="H146" s="40" t="s">
        <v>26</v>
      </c>
    </row>
    <row r="147" s="19" customFormat="1" ht="210" customHeight="1" spans="1:8">
      <c r="A147" s="36">
        <v>76</v>
      </c>
      <c r="B147" s="37" t="s">
        <v>354</v>
      </c>
      <c r="C147" s="37" t="s">
        <v>355</v>
      </c>
      <c r="D147" s="38" t="s">
        <v>33</v>
      </c>
      <c r="E147" s="38" t="s">
        <v>356</v>
      </c>
      <c r="F147" s="42"/>
      <c r="G147" s="39"/>
      <c r="H147" s="40" t="s">
        <v>26</v>
      </c>
    </row>
    <row r="148" s="19" customFormat="1" ht="351" customHeight="1" spans="1:8">
      <c r="A148" s="36">
        <v>77</v>
      </c>
      <c r="B148" s="37" t="s">
        <v>357</v>
      </c>
      <c r="C148" s="37" t="s">
        <v>358</v>
      </c>
      <c r="D148" s="38" t="s">
        <v>194</v>
      </c>
      <c r="E148" s="38" t="s">
        <v>359</v>
      </c>
      <c r="F148" s="42"/>
      <c r="G148" s="39"/>
      <c r="H148" s="40" t="s">
        <v>26</v>
      </c>
    </row>
    <row r="149" s="19" customFormat="1" ht="355" customHeight="1" spans="1:8">
      <c r="A149" s="36">
        <v>78</v>
      </c>
      <c r="B149" s="37" t="s">
        <v>360</v>
      </c>
      <c r="C149" s="37" t="s">
        <v>361</v>
      </c>
      <c r="D149" s="38" t="s">
        <v>194</v>
      </c>
      <c r="E149" s="38" t="s">
        <v>362</v>
      </c>
      <c r="F149" s="42"/>
      <c r="G149" s="39"/>
      <c r="H149" s="40" t="s">
        <v>26</v>
      </c>
    </row>
    <row r="150" s="19" customFormat="1" ht="355" customHeight="1" spans="1:8">
      <c r="A150" s="36">
        <v>79</v>
      </c>
      <c r="B150" s="37" t="s">
        <v>363</v>
      </c>
      <c r="C150" s="37" t="s">
        <v>364</v>
      </c>
      <c r="D150" s="38" t="s">
        <v>194</v>
      </c>
      <c r="E150" s="38" t="s">
        <v>365</v>
      </c>
      <c r="F150" s="42"/>
      <c r="G150" s="39"/>
      <c r="H150" s="40" t="s">
        <v>26</v>
      </c>
    </row>
    <row r="151" s="19" customFormat="1" ht="85" customHeight="1" spans="1:8">
      <c r="A151" s="36">
        <v>80</v>
      </c>
      <c r="B151" s="37" t="s">
        <v>366</v>
      </c>
      <c r="C151" s="37" t="s">
        <v>367</v>
      </c>
      <c r="D151" s="38" t="s">
        <v>368</v>
      </c>
      <c r="E151" s="38" t="s">
        <v>369</v>
      </c>
      <c r="F151" s="42"/>
      <c r="G151" s="39"/>
      <c r="H151" s="40" t="s">
        <v>26</v>
      </c>
    </row>
    <row r="152" s="19" customFormat="1" ht="161" customHeight="1" spans="1:8">
      <c r="A152" s="36">
        <v>81</v>
      </c>
      <c r="B152" s="37" t="s">
        <v>370</v>
      </c>
      <c r="C152" s="37" t="s">
        <v>371</v>
      </c>
      <c r="D152" s="38" t="s">
        <v>194</v>
      </c>
      <c r="E152" s="38" t="s">
        <v>372</v>
      </c>
      <c r="F152" s="42"/>
      <c r="G152" s="39"/>
      <c r="H152" s="40" t="s">
        <v>26</v>
      </c>
    </row>
    <row r="153" s="19" customFormat="1" ht="138" customHeight="1" spans="1:8">
      <c r="A153" s="36">
        <v>82</v>
      </c>
      <c r="B153" s="37" t="s">
        <v>373</v>
      </c>
      <c r="C153" s="37" t="s">
        <v>374</v>
      </c>
      <c r="D153" s="38" t="s">
        <v>33</v>
      </c>
      <c r="E153" s="38">
        <f>2595.26+323.35+323.35+323.35+323.35</f>
        <v>3888.66</v>
      </c>
      <c r="F153" s="42"/>
      <c r="G153" s="39"/>
      <c r="H153" s="40" t="s">
        <v>26</v>
      </c>
    </row>
    <row r="154" s="19" customFormat="1" ht="128" customHeight="1" spans="1:8">
      <c r="A154" s="36">
        <v>83</v>
      </c>
      <c r="B154" s="37" t="s">
        <v>375</v>
      </c>
      <c r="C154" s="37" t="s">
        <v>376</v>
      </c>
      <c r="D154" s="38" t="s">
        <v>33</v>
      </c>
      <c r="E154" s="38" t="s">
        <v>377</v>
      </c>
      <c r="F154" s="42"/>
      <c r="G154" s="39"/>
      <c r="H154" s="40" t="s">
        <v>26</v>
      </c>
    </row>
    <row r="155" s="19" customFormat="1" ht="233" customHeight="1" spans="1:8">
      <c r="A155" s="36">
        <v>84</v>
      </c>
      <c r="B155" s="37" t="s">
        <v>378</v>
      </c>
      <c r="C155" s="37" t="s">
        <v>379</v>
      </c>
      <c r="D155" s="38" t="s">
        <v>33</v>
      </c>
      <c r="E155" s="38" t="s">
        <v>380</v>
      </c>
      <c r="F155" s="42"/>
      <c r="G155" s="39"/>
      <c r="H155" s="40" t="s">
        <v>26</v>
      </c>
    </row>
    <row r="156" s="19" customFormat="1" ht="142" customHeight="1" spans="1:8">
      <c r="A156" s="36">
        <v>85</v>
      </c>
      <c r="B156" s="37" t="s">
        <v>381</v>
      </c>
      <c r="C156" s="37" t="s">
        <v>382</v>
      </c>
      <c r="D156" s="38" t="s">
        <v>33</v>
      </c>
      <c r="E156" s="38">
        <f>240+199.24+199.24</f>
        <v>638.48</v>
      </c>
      <c r="F156" s="42"/>
      <c r="G156" s="39"/>
      <c r="H156" s="40" t="s">
        <v>26</v>
      </c>
    </row>
    <row r="157" s="19" customFormat="1" ht="233" customHeight="1" spans="1:8">
      <c r="A157" s="36">
        <v>86</v>
      </c>
      <c r="B157" s="37" t="s">
        <v>383</v>
      </c>
      <c r="C157" s="37" t="s">
        <v>384</v>
      </c>
      <c r="D157" s="38" t="s">
        <v>25</v>
      </c>
      <c r="E157" s="38">
        <f>14.41+14.41</f>
        <v>28.82</v>
      </c>
      <c r="F157" s="42"/>
      <c r="G157" s="39"/>
      <c r="H157" s="40" t="s">
        <v>26</v>
      </c>
    </row>
    <row r="158" s="19" customFormat="1" ht="234" customHeight="1" spans="1:8">
      <c r="A158" s="36">
        <v>87</v>
      </c>
      <c r="B158" s="37" t="s">
        <v>385</v>
      </c>
      <c r="C158" s="37" t="s">
        <v>386</v>
      </c>
      <c r="D158" s="38" t="s">
        <v>43</v>
      </c>
      <c r="E158" s="38">
        <f>288.2+288.2</f>
        <v>576.4</v>
      </c>
      <c r="F158" s="42"/>
      <c r="G158" s="39"/>
      <c r="H158" s="40" t="s">
        <v>26</v>
      </c>
    </row>
    <row r="159" s="19" customFormat="1" ht="78" customHeight="1" spans="1:8">
      <c r="A159" s="36">
        <v>88</v>
      </c>
      <c r="B159" s="37" t="s">
        <v>387</v>
      </c>
      <c r="C159" s="37" t="s">
        <v>388</v>
      </c>
      <c r="D159" s="38" t="s">
        <v>152</v>
      </c>
      <c r="E159" s="38">
        <f>160+160</f>
        <v>320</v>
      </c>
      <c r="F159" s="42"/>
      <c r="G159" s="39"/>
      <c r="H159" s="40" t="s">
        <v>26</v>
      </c>
    </row>
    <row r="160" s="19" customFormat="1" ht="128" customHeight="1" spans="1:8">
      <c r="A160" s="36">
        <v>89</v>
      </c>
      <c r="B160" s="37" t="s">
        <v>389</v>
      </c>
      <c r="C160" s="37" t="s">
        <v>390</v>
      </c>
      <c r="D160" s="38" t="s">
        <v>33</v>
      </c>
      <c r="E160" s="38" t="s">
        <v>391</v>
      </c>
      <c r="F160" s="42"/>
      <c r="G160" s="39"/>
      <c r="H160" s="40" t="s">
        <v>26</v>
      </c>
    </row>
    <row r="161" s="19" customFormat="1" ht="173" customHeight="1" spans="1:8">
      <c r="A161" s="36">
        <v>90</v>
      </c>
      <c r="B161" s="46" t="s">
        <v>392</v>
      </c>
      <c r="C161" s="46" t="s">
        <v>393</v>
      </c>
      <c r="D161" s="47" t="s">
        <v>33</v>
      </c>
      <c r="E161" s="45">
        <v>600</v>
      </c>
      <c r="F161" s="42"/>
      <c r="G161" s="39"/>
      <c r="H161" s="40" t="s">
        <v>26</v>
      </c>
    </row>
    <row r="162" s="21" customFormat="1" ht="67" customHeight="1" spans="1:8">
      <c r="A162" s="48" t="s">
        <v>394</v>
      </c>
      <c r="B162" s="48" t="s">
        <v>395</v>
      </c>
      <c r="C162" s="49"/>
      <c r="D162" s="48" t="s">
        <v>396</v>
      </c>
      <c r="E162" s="50">
        <f>G3+G71</f>
        <v>0</v>
      </c>
      <c r="F162" s="51"/>
      <c r="G162" s="52"/>
      <c r="H162" s="53" t="s">
        <v>397</v>
      </c>
    </row>
    <row r="163" s="22" customFormat="1" ht="33" customHeight="1" spans="1:8">
      <c r="A163" s="54" t="s">
        <v>398</v>
      </c>
      <c r="B163" s="48" t="s">
        <v>399</v>
      </c>
      <c r="C163" s="49" t="s">
        <v>400</v>
      </c>
      <c r="D163" s="48" t="s">
        <v>396</v>
      </c>
      <c r="E163" s="55"/>
      <c r="F163" s="52"/>
      <c r="G163" s="52"/>
      <c r="H163" s="53"/>
    </row>
    <row r="164" s="21" customFormat="1" ht="33" customHeight="1" spans="1:8">
      <c r="A164" s="54" t="s">
        <v>401</v>
      </c>
      <c r="B164" s="48" t="s">
        <v>402</v>
      </c>
      <c r="C164" s="49" t="s">
        <v>403</v>
      </c>
      <c r="D164" s="48" t="s">
        <v>396</v>
      </c>
      <c r="E164" s="55">
        <f>G163</f>
        <v>0</v>
      </c>
      <c r="F164" s="51"/>
      <c r="G164" s="52"/>
      <c r="H164" s="53" t="s">
        <v>404</v>
      </c>
    </row>
    <row r="165" s="21" customFormat="1" ht="24" customHeight="1" spans="1:8">
      <c r="A165" s="54" t="s">
        <v>405</v>
      </c>
      <c r="B165" s="48" t="s">
        <v>406</v>
      </c>
      <c r="C165" s="48"/>
      <c r="D165" s="48"/>
      <c r="E165" s="56"/>
      <c r="F165" s="57"/>
      <c r="G165" s="52">
        <f>G163+G164</f>
        <v>0</v>
      </c>
      <c r="H165" s="58"/>
    </row>
    <row r="166" s="21" customFormat="1" ht="126" customHeight="1" spans="1:8">
      <c r="A166" s="59" t="s">
        <v>407</v>
      </c>
      <c r="B166" s="60"/>
      <c r="C166" s="61"/>
      <c r="D166" s="61"/>
      <c r="E166" s="61"/>
      <c r="F166" s="62"/>
      <c r="G166" s="62"/>
      <c r="H166" s="61"/>
    </row>
    <row r="167" s="23" customFormat="1" ht="15" customHeight="1" spans="1:8">
      <c r="A167" s="63"/>
      <c r="B167" s="64"/>
      <c r="D167" s="63"/>
      <c r="E167" s="65"/>
      <c r="F167" s="66"/>
      <c r="G167" s="66"/>
      <c r="H167" s="67"/>
    </row>
  </sheetData>
  <mergeCells count="3">
    <mergeCell ref="A1:H1"/>
    <mergeCell ref="B165:F165"/>
    <mergeCell ref="A166:H166"/>
  </mergeCells>
  <pageMargins left="0.75" right="0.75" top="1" bottom="1" header="0.5" footer="0.5"/>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G86"/>
  <sheetViews>
    <sheetView tabSelected="1" topLeftCell="A16" workbookViewId="0">
      <selection activeCell="C7" sqref="C7"/>
    </sheetView>
  </sheetViews>
  <sheetFormatPr defaultColWidth="8" defaultRowHeight="12.75"/>
  <cols>
    <col min="1" max="1" width="6.625" style="2" customWidth="1"/>
    <col min="2" max="2" width="28.625" style="2" customWidth="1"/>
    <col min="3" max="3" width="21.75" style="5" customWidth="1"/>
    <col min="4" max="4" width="16.625" style="2" customWidth="1"/>
    <col min="5" max="16384" width="8" style="2"/>
  </cols>
  <sheetData>
    <row r="1" s="1" customFormat="1" ht="22" customHeight="1" spans="1:241">
      <c r="A1" s="6" t="s">
        <v>409</v>
      </c>
      <c r="B1" s="6"/>
      <c r="C1" s="6"/>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row>
    <row r="2" s="2" customFormat="1" ht="67" customHeight="1" spans="1:4">
      <c r="A2" s="7" t="s">
        <v>410</v>
      </c>
      <c r="B2" s="7"/>
      <c r="C2" s="7"/>
      <c r="D2" s="7"/>
    </row>
    <row r="3" s="3" customFormat="1" ht="34.5" customHeight="1" spans="1:4">
      <c r="A3" s="8" t="s">
        <v>411</v>
      </c>
      <c r="B3" s="8" t="s">
        <v>412</v>
      </c>
      <c r="C3" s="8" t="s">
        <v>413</v>
      </c>
      <c r="D3" s="8" t="s">
        <v>414</v>
      </c>
    </row>
    <row r="4" s="4" customFormat="1" ht="31" customHeight="1" spans="1:4">
      <c r="A4" s="9">
        <v>1</v>
      </c>
      <c r="B4" s="10" t="s">
        <v>415</v>
      </c>
      <c r="C4" s="11" t="s">
        <v>416</v>
      </c>
      <c r="D4" s="12"/>
    </row>
    <row r="5" s="4" customFormat="1" ht="31" customHeight="1" spans="1:10">
      <c r="A5" s="9">
        <v>2</v>
      </c>
      <c r="B5" s="10" t="s">
        <v>417</v>
      </c>
      <c r="C5" s="11" t="s">
        <v>418</v>
      </c>
      <c r="D5" s="12"/>
      <c r="J5" s="13"/>
    </row>
    <row r="6" s="4" customFormat="1" ht="31" customHeight="1" spans="1:4">
      <c r="A6" s="9">
        <v>3</v>
      </c>
      <c r="B6" s="10" t="s">
        <v>417</v>
      </c>
      <c r="C6" s="11" t="s">
        <v>419</v>
      </c>
      <c r="D6" s="12"/>
    </row>
    <row r="7" s="4" customFormat="1" ht="31" customHeight="1" spans="1:4">
      <c r="A7" s="9">
        <v>4</v>
      </c>
      <c r="B7" s="10" t="s">
        <v>216</v>
      </c>
      <c r="C7" s="11" t="s">
        <v>4</v>
      </c>
      <c r="D7" s="12"/>
    </row>
    <row r="8" s="4" customFormat="1" ht="31" customHeight="1" spans="1:4">
      <c r="A8" s="9">
        <v>5</v>
      </c>
      <c r="B8" s="10" t="s">
        <v>86</v>
      </c>
      <c r="C8" s="11" t="s">
        <v>4</v>
      </c>
      <c r="D8" s="12"/>
    </row>
    <row r="9" s="4" customFormat="1" ht="31" customHeight="1" spans="1:4">
      <c r="A9" s="9">
        <v>6</v>
      </c>
      <c r="B9" s="10" t="s">
        <v>420</v>
      </c>
      <c r="C9" s="11" t="s">
        <v>4</v>
      </c>
      <c r="D9" s="12"/>
    </row>
    <row r="10" s="4" customFormat="1" ht="31" customHeight="1" spans="1:4">
      <c r="A10" s="9">
        <v>7</v>
      </c>
      <c r="B10" s="10" t="s">
        <v>421</v>
      </c>
      <c r="C10" s="11" t="s">
        <v>4</v>
      </c>
      <c r="D10" s="12"/>
    </row>
    <row r="11" s="4" customFormat="1" ht="31" customHeight="1" spans="1:4">
      <c r="A11" s="9">
        <v>8</v>
      </c>
      <c r="B11" s="10" t="s">
        <v>422</v>
      </c>
      <c r="C11" s="11" t="s">
        <v>423</v>
      </c>
      <c r="D11" s="12"/>
    </row>
    <row r="12" s="4" customFormat="1" ht="31" customHeight="1" spans="1:4">
      <c r="A12" s="9">
        <v>9</v>
      </c>
      <c r="B12" s="10" t="s">
        <v>422</v>
      </c>
      <c r="C12" s="11" t="s">
        <v>424</v>
      </c>
      <c r="D12" s="12"/>
    </row>
    <row r="13" s="4" customFormat="1" ht="31" customHeight="1" spans="1:4">
      <c r="A13" s="9">
        <v>10</v>
      </c>
      <c r="B13" s="10" t="s">
        <v>425</v>
      </c>
      <c r="C13" s="11" t="s">
        <v>4</v>
      </c>
      <c r="D13" s="12"/>
    </row>
    <row r="14" s="4" customFormat="1" ht="31" customHeight="1" spans="1:4">
      <c r="A14" s="9">
        <v>11</v>
      </c>
      <c r="B14" s="10" t="s">
        <v>426</v>
      </c>
      <c r="C14" s="11" t="s">
        <v>4</v>
      </c>
      <c r="D14" s="12"/>
    </row>
    <row r="15" s="4" customFormat="1" ht="31" customHeight="1" spans="1:4">
      <c r="A15" s="9">
        <v>12</v>
      </c>
      <c r="B15" s="10" t="s">
        <v>427</v>
      </c>
      <c r="C15" s="11" t="s">
        <v>4</v>
      </c>
      <c r="D15" s="12"/>
    </row>
    <row r="16" s="4" customFormat="1" ht="31" customHeight="1" spans="1:4">
      <c r="A16" s="9">
        <v>13</v>
      </c>
      <c r="B16" s="10" t="s">
        <v>428</v>
      </c>
      <c r="C16" s="11" t="s">
        <v>429</v>
      </c>
      <c r="D16" s="12"/>
    </row>
    <row r="17" s="4" customFormat="1" ht="31" customHeight="1" spans="1:4">
      <c r="A17" s="9">
        <v>14</v>
      </c>
      <c r="B17" s="10" t="s">
        <v>428</v>
      </c>
      <c r="C17" s="11" t="s">
        <v>430</v>
      </c>
      <c r="D17" s="12"/>
    </row>
    <row r="18" s="4" customFormat="1" ht="31" customHeight="1" spans="1:4">
      <c r="A18" s="9">
        <v>15</v>
      </c>
      <c r="B18" s="10" t="s">
        <v>428</v>
      </c>
      <c r="C18" s="11" t="s">
        <v>431</v>
      </c>
      <c r="D18" s="12"/>
    </row>
    <row r="19" s="4" customFormat="1" ht="31" customHeight="1" spans="1:4">
      <c r="A19" s="9">
        <v>16</v>
      </c>
      <c r="B19" s="10" t="s">
        <v>432</v>
      </c>
      <c r="C19" s="11" t="s">
        <v>4</v>
      </c>
      <c r="D19" s="12"/>
    </row>
    <row r="20" s="4" customFormat="1" ht="31" customHeight="1" spans="1:4">
      <c r="A20" s="9">
        <v>17</v>
      </c>
      <c r="B20" s="10" t="s">
        <v>433</v>
      </c>
      <c r="C20" s="11" t="s">
        <v>434</v>
      </c>
      <c r="D20" s="12"/>
    </row>
    <row r="21" s="4" customFormat="1" ht="31" customHeight="1" spans="1:4">
      <c r="A21" s="9">
        <v>18</v>
      </c>
      <c r="B21" s="10" t="s">
        <v>428</v>
      </c>
      <c r="C21" s="11" t="s">
        <v>435</v>
      </c>
      <c r="D21" s="12"/>
    </row>
    <row r="22" s="4" customFormat="1" ht="31" customHeight="1" spans="1:4">
      <c r="A22" s="9">
        <v>19</v>
      </c>
      <c r="B22" s="10" t="s">
        <v>436</v>
      </c>
      <c r="C22" s="11" t="s">
        <v>4</v>
      </c>
      <c r="D22" s="12"/>
    </row>
    <row r="23" s="4" customFormat="1" ht="31" customHeight="1" spans="1:4">
      <c r="A23" s="9">
        <v>20</v>
      </c>
      <c r="B23" s="10" t="s">
        <v>428</v>
      </c>
      <c r="C23" s="11" t="s">
        <v>437</v>
      </c>
      <c r="D23" s="12"/>
    </row>
    <row r="24" s="4" customFormat="1" ht="31" customHeight="1" spans="1:4">
      <c r="A24" s="9">
        <v>21</v>
      </c>
      <c r="B24" s="10" t="s">
        <v>438</v>
      </c>
      <c r="C24" s="11" t="s">
        <v>4</v>
      </c>
      <c r="D24" s="12"/>
    </row>
    <row r="25" s="4" customFormat="1" ht="31" customHeight="1" spans="1:4">
      <c r="A25" s="9">
        <v>22</v>
      </c>
      <c r="B25" s="10" t="s">
        <v>439</v>
      </c>
      <c r="C25" s="11" t="s">
        <v>4</v>
      </c>
      <c r="D25" s="12"/>
    </row>
    <row r="26" s="4" customFormat="1" ht="31" customHeight="1" spans="1:4">
      <c r="A26" s="9">
        <v>23</v>
      </c>
      <c r="B26" s="10" t="s">
        <v>440</v>
      </c>
      <c r="C26" s="11" t="s">
        <v>4</v>
      </c>
      <c r="D26" s="12"/>
    </row>
    <row r="27" s="4" customFormat="1" ht="31" customHeight="1" spans="1:4">
      <c r="A27" s="9">
        <v>24</v>
      </c>
      <c r="B27" s="10" t="s">
        <v>303</v>
      </c>
      <c r="C27" s="11" t="s">
        <v>4</v>
      </c>
      <c r="D27" s="12"/>
    </row>
    <row r="28" s="4" customFormat="1" ht="31" customHeight="1" spans="1:4">
      <c r="A28" s="9">
        <v>25</v>
      </c>
      <c r="B28" s="10" t="s">
        <v>290</v>
      </c>
      <c r="C28" s="11" t="s">
        <v>4</v>
      </c>
      <c r="D28" s="12"/>
    </row>
    <row r="29" s="4" customFormat="1" ht="31" customHeight="1" spans="1:4">
      <c r="A29" s="9">
        <v>26</v>
      </c>
      <c r="B29" s="10" t="s">
        <v>169</v>
      </c>
      <c r="C29" s="11" t="s">
        <v>4</v>
      </c>
      <c r="D29" s="12"/>
    </row>
    <row r="30" s="4" customFormat="1" ht="31" customHeight="1" spans="1:4">
      <c r="A30" s="9">
        <v>27</v>
      </c>
      <c r="B30" s="10" t="s">
        <v>290</v>
      </c>
      <c r="C30" s="11" t="s">
        <v>4</v>
      </c>
      <c r="D30" s="12"/>
    </row>
    <row r="31" s="4" customFormat="1" ht="31" customHeight="1" spans="1:4">
      <c r="A31" s="9">
        <v>28</v>
      </c>
      <c r="B31" s="10" t="s">
        <v>375</v>
      </c>
      <c r="C31" s="11" t="s">
        <v>4</v>
      </c>
      <c r="D31" s="12"/>
    </row>
    <row r="32" s="4" customFormat="1" ht="31" customHeight="1" spans="1:4">
      <c r="A32" s="9">
        <v>29</v>
      </c>
      <c r="B32" s="10" t="s">
        <v>441</v>
      </c>
      <c r="C32" s="11" t="s">
        <v>4</v>
      </c>
      <c r="D32" s="12"/>
    </row>
    <row r="33" s="4" customFormat="1" ht="31" customHeight="1" spans="1:4">
      <c r="A33" s="9">
        <v>30</v>
      </c>
      <c r="B33" s="10" t="s">
        <v>258</v>
      </c>
      <c r="C33" s="11" t="s">
        <v>4</v>
      </c>
      <c r="D33" s="12"/>
    </row>
    <row r="34" s="4" customFormat="1" ht="31" customHeight="1" spans="1:4">
      <c r="A34" s="9">
        <v>31</v>
      </c>
      <c r="B34" s="10" t="s">
        <v>442</v>
      </c>
      <c r="C34" s="11" t="s">
        <v>4</v>
      </c>
      <c r="D34" s="12"/>
    </row>
    <row r="35" s="4" customFormat="1" ht="31" customHeight="1" spans="1:4">
      <c r="A35" s="9">
        <v>32</v>
      </c>
      <c r="B35" s="10" t="s">
        <v>258</v>
      </c>
      <c r="C35" s="11" t="s">
        <v>4</v>
      </c>
      <c r="D35" s="12"/>
    </row>
    <row r="36" s="4" customFormat="1" ht="31" customHeight="1" spans="1:4">
      <c r="A36" s="9">
        <v>33</v>
      </c>
      <c r="B36" s="10" t="s">
        <v>443</v>
      </c>
      <c r="C36" s="11" t="s">
        <v>444</v>
      </c>
      <c r="D36" s="12"/>
    </row>
    <row r="37" s="4" customFormat="1" ht="31" customHeight="1" spans="1:4">
      <c r="A37" s="9">
        <v>34</v>
      </c>
      <c r="B37" s="10" t="s">
        <v>445</v>
      </c>
      <c r="C37" s="11" t="s">
        <v>446</v>
      </c>
      <c r="D37" s="12"/>
    </row>
    <row r="38" s="4" customFormat="1" ht="31" customHeight="1" spans="1:4">
      <c r="A38" s="9">
        <v>35</v>
      </c>
      <c r="B38" s="10" t="s">
        <v>447</v>
      </c>
      <c r="C38" s="11" t="s">
        <v>448</v>
      </c>
      <c r="D38" s="12"/>
    </row>
    <row r="39" s="4" customFormat="1" ht="31" customHeight="1" spans="1:4">
      <c r="A39" s="9">
        <v>36</v>
      </c>
      <c r="B39" s="10" t="s">
        <v>265</v>
      </c>
      <c r="C39" s="11" t="s">
        <v>4</v>
      </c>
      <c r="D39" s="12"/>
    </row>
    <row r="40" s="4" customFormat="1" ht="31" customHeight="1" spans="1:4">
      <c r="A40" s="9">
        <v>37</v>
      </c>
      <c r="B40" s="10" t="s">
        <v>449</v>
      </c>
      <c r="C40" s="11" t="s">
        <v>4</v>
      </c>
      <c r="D40" s="12"/>
    </row>
    <row r="41" s="4" customFormat="1" ht="31" customHeight="1" spans="1:4">
      <c r="A41" s="9">
        <v>38</v>
      </c>
      <c r="B41" s="10" t="s">
        <v>293</v>
      </c>
      <c r="C41" s="11" t="s">
        <v>4</v>
      </c>
      <c r="D41" s="12"/>
    </row>
    <row r="42" s="4" customFormat="1" ht="31" customHeight="1" spans="1:4">
      <c r="A42" s="9">
        <v>39</v>
      </c>
      <c r="B42" s="10" t="s">
        <v>92</v>
      </c>
      <c r="C42" s="11" t="s">
        <v>4</v>
      </c>
      <c r="D42" s="12"/>
    </row>
    <row r="43" s="4" customFormat="1" ht="31" customHeight="1" spans="1:4">
      <c r="A43" s="9">
        <v>40</v>
      </c>
      <c r="B43" s="10" t="s">
        <v>450</v>
      </c>
      <c r="C43" s="11" t="s">
        <v>451</v>
      </c>
      <c r="D43" s="12"/>
    </row>
    <row r="44" s="4" customFormat="1" ht="31" customHeight="1" spans="1:4">
      <c r="A44" s="9">
        <v>41</v>
      </c>
      <c r="B44" s="10" t="s">
        <v>452</v>
      </c>
      <c r="C44" s="11" t="s">
        <v>453</v>
      </c>
      <c r="D44" s="12"/>
    </row>
    <row r="45" s="4" customFormat="1" ht="31" customHeight="1" spans="1:4">
      <c r="A45" s="9">
        <v>42</v>
      </c>
      <c r="B45" s="10" t="s">
        <v>454</v>
      </c>
      <c r="C45" s="11" t="s">
        <v>455</v>
      </c>
      <c r="D45" s="12"/>
    </row>
    <row r="46" s="4" customFormat="1" ht="31" customHeight="1" spans="1:4">
      <c r="A46" s="9">
        <v>43</v>
      </c>
      <c r="B46" s="10" t="s">
        <v>454</v>
      </c>
      <c r="C46" s="11" t="s">
        <v>456</v>
      </c>
      <c r="D46" s="12"/>
    </row>
    <row r="47" s="4" customFormat="1" ht="31" customHeight="1" spans="1:4">
      <c r="A47" s="9">
        <v>44</v>
      </c>
      <c r="B47" s="10" t="s">
        <v>457</v>
      </c>
      <c r="C47" s="11" t="s">
        <v>4</v>
      </c>
      <c r="D47" s="12"/>
    </row>
    <row r="48" s="4" customFormat="1" ht="31" customHeight="1" spans="1:4">
      <c r="A48" s="9">
        <v>45</v>
      </c>
      <c r="B48" s="10" t="s">
        <v>458</v>
      </c>
      <c r="C48" s="11" t="s">
        <v>4</v>
      </c>
      <c r="D48" s="12"/>
    </row>
    <row r="49" s="4" customFormat="1" ht="31" customHeight="1" spans="1:4">
      <c r="A49" s="9">
        <v>46</v>
      </c>
      <c r="B49" s="10" t="s">
        <v>459</v>
      </c>
      <c r="C49" s="11" t="s">
        <v>4</v>
      </c>
      <c r="D49" s="12"/>
    </row>
    <row r="50" s="4" customFormat="1" ht="31" customHeight="1" spans="1:4">
      <c r="A50" s="9">
        <v>47</v>
      </c>
      <c r="B50" s="10" t="s">
        <v>460</v>
      </c>
      <c r="C50" s="11" t="s">
        <v>4</v>
      </c>
      <c r="D50" s="12"/>
    </row>
    <row r="51" s="4" customFormat="1" ht="31" customHeight="1" spans="1:4">
      <c r="A51" s="9">
        <v>48</v>
      </c>
      <c r="B51" s="10" t="s">
        <v>461</v>
      </c>
      <c r="C51" s="11" t="s">
        <v>4</v>
      </c>
      <c r="D51" s="12"/>
    </row>
    <row r="52" s="4" customFormat="1" ht="31" customHeight="1" spans="1:4">
      <c r="A52" s="9">
        <v>49</v>
      </c>
      <c r="B52" s="10" t="s">
        <v>462</v>
      </c>
      <c r="C52" s="11" t="s">
        <v>4</v>
      </c>
      <c r="D52" s="12"/>
    </row>
    <row r="53" s="4" customFormat="1" ht="31" customHeight="1" spans="1:4">
      <c r="A53" s="9">
        <v>50</v>
      </c>
      <c r="B53" s="10" t="s">
        <v>463</v>
      </c>
      <c r="C53" s="11" t="s">
        <v>4</v>
      </c>
      <c r="D53" s="12"/>
    </row>
    <row r="54" s="4" customFormat="1" ht="31" customHeight="1" spans="1:4">
      <c r="A54" s="9">
        <v>51</v>
      </c>
      <c r="B54" s="10" t="s">
        <v>464</v>
      </c>
      <c r="C54" s="11" t="s">
        <v>4</v>
      </c>
      <c r="D54" s="12"/>
    </row>
    <row r="55" s="4" customFormat="1" ht="31" customHeight="1" spans="1:4">
      <c r="A55" s="9">
        <v>52</v>
      </c>
      <c r="B55" s="10" t="s">
        <v>465</v>
      </c>
      <c r="C55" s="11" t="s">
        <v>4</v>
      </c>
      <c r="D55" s="12"/>
    </row>
    <row r="56" s="4" customFormat="1" ht="31" customHeight="1" spans="1:4">
      <c r="A56" s="9">
        <v>53</v>
      </c>
      <c r="B56" s="10" t="s">
        <v>466</v>
      </c>
      <c r="C56" s="11" t="s">
        <v>467</v>
      </c>
      <c r="D56" s="12"/>
    </row>
    <row r="57" s="4" customFormat="1" ht="31" customHeight="1" spans="1:4">
      <c r="A57" s="9">
        <v>54</v>
      </c>
      <c r="B57" s="10" t="s">
        <v>468</v>
      </c>
      <c r="C57" s="11" t="s">
        <v>4</v>
      </c>
      <c r="D57" s="12"/>
    </row>
    <row r="58" s="4" customFormat="1" ht="31" customHeight="1" spans="1:4">
      <c r="A58" s="9">
        <v>55</v>
      </c>
      <c r="B58" s="10" t="s">
        <v>469</v>
      </c>
      <c r="C58" s="11" t="s">
        <v>4</v>
      </c>
      <c r="D58" s="12"/>
    </row>
    <row r="59" s="4" customFormat="1" ht="31" customHeight="1" spans="1:4">
      <c r="A59" s="9">
        <v>56</v>
      </c>
      <c r="B59" s="10" t="s">
        <v>470</v>
      </c>
      <c r="C59" s="11" t="s">
        <v>4</v>
      </c>
      <c r="D59" s="12"/>
    </row>
    <row r="60" s="4" customFormat="1" ht="31" customHeight="1" spans="1:4">
      <c r="A60" s="9">
        <v>57</v>
      </c>
      <c r="B60" s="10" t="s">
        <v>471</v>
      </c>
      <c r="C60" s="11" t="s">
        <v>4</v>
      </c>
      <c r="D60" s="12"/>
    </row>
    <row r="61" s="4" customFormat="1" ht="31" customHeight="1" spans="1:4">
      <c r="A61" s="9">
        <v>58</v>
      </c>
      <c r="B61" s="10" t="s">
        <v>472</v>
      </c>
      <c r="C61" s="11" t="s">
        <v>4</v>
      </c>
      <c r="D61" s="12"/>
    </row>
    <row r="62" s="4" customFormat="1" ht="31" customHeight="1" spans="1:4">
      <c r="A62" s="9">
        <v>59</v>
      </c>
      <c r="B62" s="10" t="s">
        <v>473</v>
      </c>
      <c r="C62" s="11" t="s">
        <v>4</v>
      </c>
      <c r="D62" s="12"/>
    </row>
    <row r="63" s="4" customFormat="1" ht="31" customHeight="1" spans="1:4">
      <c r="A63" s="9">
        <v>60</v>
      </c>
      <c r="B63" s="10" t="s">
        <v>474</v>
      </c>
      <c r="C63" s="11" t="s">
        <v>475</v>
      </c>
      <c r="D63" s="12"/>
    </row>
    <row r="64" s="4" customFormat="1" ht="31" customHeight="1" spans="1:4">
      <c r="A64" s="9">
        <v>61</v>
      </c>
      <c r="B64" s="10" t="s">
        <v>476</v>
      </c>
      <c r="C64" s="11" t="s">
        <v>4</v>
      </c>
      <c r="D64" s="12"/>
    </row>
    <row r="65" s="4" customFormat="1" ht="31" customHeight="1" spans="1:4">
      <c r="A65" s="9">
        <v>62</v>
      </c>
      <c r="B65" s="10" t="s">
        <v>370</v>
      </c>
      <c r="C65" s="11" t="s">
        <v>4</v>
      </c>
      <c r="D65" s="12"/>
    </row>
    <row r="66" s="4" customFormat="1" ht="31" customHeight="1" spans="1:4">
      <c r="A66" s="9">
        <v>63</v>
      </c>
      <c r="B66" s="10" t="s">
        <v>477</v>
      </c>
      <c r="C66" s="11" t="s">
        <v>4</v>
      </c>
      <c r="D66" s="12"/>
    </row>
    <row r="67" s="4" customFormat="1" ht="31" customHeight="1" spans="1:4">
      <c r="A67" s="9">
        <v>64</v>
      </c>
      <c r="B67" s="10" t="s">
        <v>357</v>
      </c>
      <c r="C67" s="11" t="s">
        <v>4</v>
      </c>
      <c r="D67" s="12"/>
    </row>
    <row r="68" s="4" customFormat="1" ht="31" customHeight="1" spans="1:4">
      <c r="A68" s="9">
        <v>65</v>
      </c>
      <c r="B68" s="10" t="s">
        <v>360</v>
      </c>
      <c r="C68" s="11" t="s">
        <v>4</v>
      </c>
      <c r="D68" s="12"/>
    </row>
    <row r="69" s="4" customFormat="1" ht="31" customHeight="1" spans="1:4">
      <c r="A69" s="9">
        <v>66</v>
      </c>
      <c r="B69" s="10" t="s">
        <v>214</v>
      </c>
      <c r="C69" s="11" t="s">
        <v>4</v>
      </c>
      <c r="D69" s="12"/>
    </row>
    <row r="70" s="4" customFormat="1" ht="31" customHeight="1" spans="1:4">
      <c r="A70" s="9">
        <v>67</v>
      </c>
      <c r="B70" s="10" t="s">
        <v>66</v>
      </c>
      <c r="C70" s="11" t="s">
        <v>4</v>
      </c>
      <c r="D70" s="12"/>
    </row>
    <row r="71" s="4" customFormat="1" ht="31" customHeight="1" spans="1:4">
      <c r="A71" s="9">
        <v>68</v>
      </c>
      <c r="B71" s="10" t="s">
        <v>478</v>
      </c>
      <c r="C71" s="11" t="s">
        <v>479</v>
      </c>
      <c r="D71" s="12"/>
    </row>
    <row r="72" s="4" customFormat="1" ht="31" customHeight="1" spans="1:4">
      <c r="A72" s="9">
        <v>69</v>
      </c>
      <c r="B72" s="10" t="s">
        <v>478</v>
      </c>
      <c r="C72" s="11" t="s">
        <v>480</v>
      </c>
      <c r="D72" s="12"/>
    </row>
    <row r="73" s="4" customFormat="1" ht="31" customHeight="1" spans="1:4">
      <c r="A73" s="9">
        <v>70</v>
      </c>
      <c r="B73" s="10" t="s">
        <v>478</v>
      </c>
      <c r="C73" s="11" t="s">
        <v>481</v>
      </c>
      <c r="D73" s="12"/>
    </row>
    <row r="74" s="4" customFormat="1" ht="31" customHeight="1" spans="1:4">
      <c r="A74" s="9">
        <v>71</v>
      </c>
      <c r="B74" s="10" t="s">
        <v>482</v>
      </c>
      <c r="C74" s="11" t="s">
        <v>483</v>
      </c>
      <c r="D74" s="12"/>
    </row>
    <row r="75" s="4" customFormat="1" ht="31" customHeight="1" spans="1:4">
      <c r="A75" s="9">
        <v>72</v>
      </c>
      <c r="B75" s="10" t="s">
        <v>478</v>
      </c>
      <c r="C75" s="11" t="s">
        <v>484</v>
      </c>
      <c r="D75" s="12"/>
    </row>
    <row r="76" s="4" customFormat="1" ht="31" customHeight="1" spans="1:4">
      <c r="A76" s="9">
        <v>73</v>
      </c>
      <c r="B76" s="10" t="s">
        <v>478</v>
      </c>
      <c r="C76" s="11" t="s">
        <v>485</v>
      </c>
      <c r="D76" s="12"/>
    </row>
    <row r="77" s="4" customFormat="1" ht="31" customHeight="1" spans="1:4">
      <c r="A77" s="9">
        <v>74</v>
      </c>
      <c r="B77" s="10" t="s">
        <v>486</v>
      </c>
      <c r="C77" s="11" t="s">
        <v>4</v>
      </c>
      <c r="D77" s="12"/>
    </row>
    <row r="78" s="4" customFormat="1" ht="31" customHeight="1" spans="1:4">
      <c r="A78" s="9">
        <v>75</v>
      </c>
      <c r="B78" s="10" t="s">
        <v>487</v>
      </c>
      <c r="C78" s="11" t="s">
        <v>4</v>
      </c>
      <c r="D78" s="12"/>
    </row>
    <row r="79" s="4" customFormat="1" ht="31" customHeight="1" spans="1:4">
      <c r="A79" s="9">
        <v>76</v>
      </c>
      <c r="B79" s="10" t="s">
        <v>488</v>
      </c>
      <c r="C79" s="11" t="s">
        <v>4</v>
      </c>
      <c r="D79" s="12"/>
    </row>
    <row r="80" s="4" customFormat="1" ht="31" customHeight="1" spans="1:4">
      <c r="A80" s="9">
        <v>77</v>
      </c>
      <c r="B80" s="10" t="s">
        <v>489</v>
      </c>
      <c r="C80" s="11" t="s">
        <v>4</v>
      </c>
      <c r="D80" s="12"/>
    </row>
    <row r="81" s="4" customFormat="1" ht="31" customHeight="1" spans="1:4">
      <c r="A81" s="9">
        <v>78</v>
      </c>
      <c r="B81" s="10" t="s">
        <v>490</v>
      </c>
      <c r="C81" s="11" t="s">
        <v>4</v>
      </c>
      <c r="D81" s="12"/>
    </row>
    <row r="82" s="4" customFormat="1" ht="31" customHeight="1" spans="1:4">
      <c r="A82" s="9">
        <v>79</v>
      </c>
      <c r="B82" s="10" t="s">
        <v>491</v>
      </c>
      <c r="C82" s="11" t="s">
        <v>4</v>
      </c>
      <c r="D82" s="12"/>
    </row>
    <row r="83" s="4" customFormat="1" ht="31" customHeight="1" spans="1:4">
      <c r="A83" s="9">
        <v>80</v>
      </c>
      <c r="B83" s="10" t="s">
        <v>492</v>
      </c>
      <c r="C83" s="11" t="s">
        <v>4</v>
      </c>
      <c r="D83" s="12"/>
    </row>
    <row r="84" s="4" customFormat="1" ht="31" customHeight="1" spans="1:4">
      <c r="A84" s="9">
        <v>81</v>
      </c>
      <c r="B84" s="10" t="s">
        <v>493</v>
      </c>
      <c r="C84" s="11" t="s">
        <v>4</v>
      </c>
      <c r="D84" s="12"/>
    </row>
    <row r="85" s="4" customFormat="1" ht="31" customHeight="1" spans="1:4">
      <c r="A85" s="9">
        <v>82</v>
      </c>
      <c r="B85" s="10" t="s">
        <v>494</v>
      </c>
      <c r="C85" s="11" t="s">
        <v>4</v>
      </c>
      <c r="D85" s="12"/>
    </row>
    <row r="86" s="4" customFormat="1" ht="31" customHeight="1" spans="1:4">
      <c r="A86" s="9">
        <v>83</v>
      </c>
      <c r="B86" s="14" t="s">
        <v>495</v>
      </c>
      <c r="C86" s="15" t="s">
        <v>4</v>
      </c>
      <c r="D86" s="12"/>
    </row>
  </sheetData>
  <mergeCells count="2">
    <mergeCell ref="A1:C1"/>
    <mergeCell ref="A2:D2"/>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4</vt:i4>
      </vt:variant>
    </vt:vector>
  </HeadingPairs>
  <TitlesOfParts>
    <vt:vector size="4" baseType="lpstr">
      <vt:lpstr>封面</vt:lpstr>
      <vt:lpstr>限价</vt:lpstr>
      <vt:lpstr>清单</vt:lpstr>
      <vt:lpstr>甲供主要材料</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大圆圆</cp:lastModifiedBy>
  <dcterms:created xsi:type="dcterms:W3CDTF">2006-09-16T00:00:00Z</dcterms:created>
  <cp:lastPrinted>2021-12-02T02:34:00Z</cp:lastPrinted>
  <dcterms:modified xsi:type="dcterms:W3CDTF">2024-01-29T02:20:42Z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7EF61DAF998E43DF93EEA180F69A8EF9</vt:lpwstr>
  </property>
  <property fmtid="{D5CDD505-2E9C-101B-9397-08002B2CF9AE}" pid="3" name="KSOProductBuildVer">
    <vt:lpwstr>2052-12.1.0.16120</vt:lpwstr>
  </property>
</Properties>
</file>